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hidePivotFieldList="1" defaultThemeVersion="124226"/>
  <bookViews>
    <workbookView xWindow="-12" yWindow="-12" windowWidth="19248" windowHeight="11244"/>
  </bookViews>
  <sheets>
    <sheet name="OfficeSublease" sheetId="5" r:id="rId1"/>
    <sheet name="Sublease Countdown" sheetId="12" r:id="rId2"/>
    <sheet name="Rate Analysis" sheetId="11" r:id="rId3"/>
    <sheet name="Results Summary" sheetId="9" r:id="rId4"/>
    <sheet name="Leased or Removed" sheetId="10" r:id="rId5"/>
  </sheets>
  <definedNames>
    <definedName name="_15K_to_25K">#REF!</definedName>
    <definedName name="_xlnm._FilterDatabase" localSheetId="4" hidden="1">'Leased or Removed'!$A$5:$R$322</definedName>
    <definedName name="_xlnm._FilterDatabase" localSheetId="0" hidden="1">OfficeSublease!$A$5:$P$71</definedName>
    <definedName name="AVGRATE" localSheetId="0">OfficeSublease!#REF!</definedName>
    <definedName name="AVGRATE">#REF!</definedName>
    <definedName name="AVGTERM" localSheetId="0">OfficeSublease!#REF!</definedName>
    <definedName name="AVGTERM">#REF!</definedName>
    <definedName name="CFOUR">#REF!</definedName>
    <definedName name="CONE">#REF!</definedName>
    <definedName name="CTHREE">#REF!</definedName>
    <definedName name="CTWO">#REF!</definedName>
    <definedName name="Data" localSheetId="0">OfficeSublease!$B$5:$P$113</definedName>
    <definedName name="Data">#REF!</definedName>
    <definedName name="_xlnm.Database" localSheetId="0">OfficeSublease!$A$5:$P$71</definedName>
    <definedName name="_xlnm.Database">#REF!</definedName>
    <definedName name="_xlnm.Print_Area" localSheetId="0">OfficeSublease!$A$1:$P$113</definedName>
    <definedName name="_xlnm.Print_Area" localSheetId="3">'Results Summary'!$A$1:$N$49</definedName>
    <definedName name="_xlnm.Print_Titles" localSheetId="0">OfficeSublease!$2:$5</definedName>
    <definedName name="SF" localSheetId="0">OfficeSublease!$H$72:$H$113</definedName>
    <definedName name="SF">#REF!</definedName>
    <definedName name="SQFT" localSheetId="0">OfficeSublease!$H$5:$H$127</definedName>
    <definedName name="SQFT">#REF!</definedName>
  </definedNames>
  <calcPr calcId="145621"/>
  <pivotCaches>
    <pivotCache cacheId="30" r:id="rId6"/>
    <pivotCache cacheId="31" r:id="rId7"/>
  </pivotCaches>
</workbook>
</file>

<file path=xl/calcChain.xml><?xml version="1.0" encoding="utf-8"?>
<calcChain xmlns="http://schemas.openxmlformats.org/spreadsheetml/2006/main">
  <c r="M15" i="9" l="1"/>
  <c r="M14" i="9"/>
  <c r="M13" i="9"/>
  <c r="M12" i="9"/>
  <c r="M11" i="9"/>
  <c r="M10" i="9"/>
  <c r="M9" i="9"/>
  <c r="M8" i="9"/>
  <c r="M7" i="9"/>
  <c r="M6" i="9"/>
  <c r="M5" i="9"/>
  <c r="M407" i="10" l="1"/>
  <c r="M406" i="10"/>
  <c r="M404" i="10"/>
  <c r="M403" i="10"/>
  <c r="M7" i="5"/>
  <c r="M17" i="5"/>
  <c r="M18" i="5"/>
  <c r="M13" i="5"/>
  <c r="M68" i="5" l="1"/>
  <c r="M401" i="10"/>
  <c r="M402" i="10"/>
  <c r="M400" i="10"/>
  <c r="M29" i="5" l="1"/>
  <c r="M31" i="5"/>
  <c r="M25" i="5" l="1"/>
  <c r="M398" i="10"/>
  <c r="M399" i="10"/>
  <c r="M397" i="10"/>
  <c r="M396" i="10"/>
  <c r="M395" i="10"/>
  <c r="M394" i="10"/>
  <c r="M393" i="10"/>
  <c r="M48" i="5"/>
  <c r="M50" i="5"/>
  <c r="M38" i="5"/>
  <c r="M37" i="5"/>
  <c r="M39" i="5"/>
  <c r="M44" i="5" l="1"/>
  <c r="M391" i="10"/>
  <c r="M390" i="10"/>
  <c r="M389" i="10"/>
  <c r="M61" i="5"/>
  <c r="M51" i="5"/>
  <c r="M30" i="5"/>
  <c r="M28" i="5"/>
  <c r="M27" i="5"/>
  <c r="M26" i="5"/>
  <c r="M66" i="5" l="1"/>
  <c r="M42" i="5"/>
  <c r="L12" i="9"/>
  <c r="G12" i="9"/>
  <c r="M40" i="5"/>
  <c r="M14" i="5"/>
  <c r="M12" i="5"/>
  <c r="M11" i="5"/>
  <c r="M9" i="5"/>
  <c r="M16" i="5"/>
  <c r="M6" i="5"/>
  <c r="M15" i="5"/>
  <c r="M10" i="5"/>
  <c r="M388" i="10"/>
  <c r="M387" i="10"/>
  <c r="M8" i="5"/>
  <c r="L6" i="9" l="1"/>
  <c r="M56" i="5"/>
  <c r="M53" i="5"/>
  <c r="M64" i="5"/>
  <c r="M63" i="5"/>
  <c r="I64" i="5"/>
  <c r="I63" i="5"/>
  <c r="M386" i="10" l="1"/>
  <c r="L14" i="9"/>
  <c r="L13" i="9"/>
  <c r="L11" i="9"/>
  <c r="L10" i="9"/>
  <c r="L9" i="9"/>
  <c r="L8" i="9"/>
  <c r="L7" i="9"/>
  <c r="L5" i="9"/>
  <c r="G14" i="9"/>
  <c r="G13" i="9"/>
  <c r="G11" i="9"/>
  <c r="G10" i="9"/>
  <c r="G9" i="9"/>
  <c r="G8" i="9"/>
  <c r="G7" i="9"/>
  <c r="G6" i="9"/>
  <c r="G5" i="9"/>
  <c r="M385" i="10"/>
  <c r="G15" i="9" l="1"/>
  <c r="M19" i="5"/>
  <c r="M65" i="5"/>
  <c r="M379" i="10"/>
  <c r="M380" i="10"/>
  <c r="M381" i="10"/>
  <c r="M382" i="10"/>
  <c r="M383" i="10"/>
  <c r="M384" i="10"/>
  <c r="M71" i="5"/>
  <c r="M24" i="5"/>
  <c r="M43" i="5" l="1"/>
  <c r="M378" i="10" l="1"/>
  <c r="M377" i="10"/>
  <c r="M376" i="10"/>
  <c r="M375" i="10"/>
  <c r="L15" i="9" l="1"/>
  <c r="M54" i="5"/>
  <c r="M49" i="5"/>
  <c r="M52" i="5"/>
  <c r="M59" i="5"/>
  <c r="M55" i="5"/>
  <c r="M46" i="5"/>
  <c r="M374" i="10"/>
  <c r="M373" i="10"/>
  <c r="M371" i="10"/>
  <c r="M372" i="10"/>
  <c r="M22" i="5"/>
  <c r="M21" i="5"/>
  <c r="M370" i="10"/>
  <c r="M369" i="10" l="1"/>
  <c r="M368" i="10"/>
  <c r="M367" i="10"/>
  <c r="M366" i="10"/>
  <c r="M365" i="10"/>
  <c r="M364" i="10"/>
  <c r="M363" i="10"/>
  <c r="M362" i="10"/>
  <c r="I361" i="10"/>
  <c r="M361" i="10"/>
  <c r="M360" i="10"/>
  <c r="M359" i="10"/>
  <c r="M358" i="10"/>
  <c r="M62" i="5"/>
  <c r="M57" i="5"/>
  <c r="M47" i="5"/>
  <c r="M41" i="5"/>
  <c r="M35" i="5"/>
  <c r="M34" i="5"/>
  <c r="M33" i="5"/>
  <c r="M32" i="5"/>
  <c r="M23" i="5"/>
  <c r="M20" i="5"/>
  <c r="M356" i="10"/>
  <c r="M357" i="10"/>
  <c r="M355" i="10"/>
  <c r="M354" i="10"/>
  <c r="M353" i="10"/>
  <c r="M352" i="10"/>
  <c r="M351" i="10"/>
  <c r="M350" i="10"/>
  <c r="M349" i="10"/>
  <c r="M347" i="10"/>
  <c r="M348" i="10"/>
  <c r="M67" i="5"/>
  <c r="M345" i="10"/>
  <c r="M346" i="10"/>
  <c r="M344" i="10"/>
  <c r="M342" i="10"/>
  <c r="M340" i="10"/>
  <c r="M341" i="10"/>
  <c r="M339" i="10" l="1"/>
  <c r="M338" i="10"/>
  <c r="M336" i="10"/>
  <c r="M337" i="10"/>
  <c r="M335" i="10"/>
  <c r="M334" i="10"/>
  <c r="M332" i="10"/>
  <c r="M331" i="10"/>
  <c r="M330" i="10"/>
  <c r="M326" i="10"/>
  <c r="M329" i="10"/>
  <c r="M327" i="10"/>
  <c r="M328" i="10"/>
  <c r="M325" i="10"/>
  <c r="M324" i="10"/>
  <c r="M323" i="10"/>
  <c r="M274" i="10" l="1"/>
  <c r="M312" i="10"/>
  <c r="M322" i="10"/>
  <c r="M295" i="10"/>
  <c r="M276" i="10"/>
  <c r="M309" i="10"/>
  <c r="M307" i="10"/>
  <c r="M292" i="10"/>
  <c r="M283" i="10"/>
  <c r="M290" i="10"/>
  <c r="M280" i="10"/>
  <c r="M70" i="5"/>
  <c r="M293" i="10"/>
  <c r="M311" i="10"/>
  <c r="M300" i="10"/>
  <c r="M275" i="10"/>
  <c r="M310" i="10"/>
  <c r="M320" i="10"/>
  <c r="M277" i="10"/>
  <c r="M289" i="10"/>
  <c r="M287" i="10"/>
  <c r="M308" i="10"/>
  <c r="M314" i="10"/>
  <c r="M305" i="10"/>
  <c r="M281" i="10"/>
  <c r="M317" i="10"/>
  <c r="M294" i="10"/>
  <c r="M319" i="10"/>
  <c r="M302" i="10"/>
  <c r="M278" i="10"/>
  <c r="M286" i="10"/>
  <c r="M303" i="10"/>
  <c r="M304" i="10"/>
  <c r="M298" i="10"/>
  <c r="M279" i="10"/>
  <c r="M296" i="10"/>
  <c r="M288" i="10"/>
  <c r="M301" i="10"/>
  <c r="M285" i="10"/>
  <c r="M291" i="10"/>
  <c r="M315" i="10"/>
  <c r="M316" i="10"/>
  <c r="M306" i="10"/>
  <c r="M297" i="10"/>
  <c r="M321" i="10"/>
  <c r="M284" i="10"/>
  <c r="M282" i="10"/>
  <c r="M318" i="10"/>
  <c r="M273" i="10" l="1"/>
  <c r="M272" i="10"/>
  <c r="M270" i="10"/>
  <c r="M269" i="10"/>
  <c r="M268" i="10"/>
  <c r="M267" i="10"/>
  <c r="M266" i="10"/>
  <c r="M265" i="10"/>
  <c r="M264" i="10"/>
  <c r="M263" i="10"/>
  <c r="M262" i="10"/>
  <c r="M261" i="10"/>
  <c r="M260" i="10"/>
  <c r="M259" i="10"/>
  <c r="M258" i="10"/>
  <c r="M257" i="10"/>
  <c r="M256" i="10"/>
  <c r="M255" i="10"/>
  <c r="M254" i="10"/>
  <c r="M253" i="10"/>
  <c r="M252" i="10"/>
  <c r="M251" i="10"/>
  <c r="M250" i="10"/>
  <c r="M249" i="10"/>
  <c r="M248" i="10"/>
  <c r="M247" i="10"/>
  <c r="M246" i="10"/>
  <c r="M245" i="10"/>
  <c r="M244" i="10"/>
  <c r="M243" i="10"/>
  <c r="M242" i="10"/>
  <c r="M241" i="10"/>
  <c r="M240" i="10"/>
  <c r="M239" i="10"/>
  <c r="M238" i="10"/>
  <c r="M237" i="10"/>
  <c r="M236" i="10"/>
  <c r="M235" i="10"/>
  <c r="R229" i="10"/>
  <c r="M234" i="10"/>
  <c r="M233" i="10"/>
  <c r="M231" i="10"/>
  <c r="H230" i="10"/>
  <c r="M230" i="10"/>
  <c r="M229" i="10"/>
  <c r="R228" i="10"/>
  <c r="M228" i="10"/>
  <c r="R227" i="10"/>
  <c r="M227" i="10"/>
  <c r="R226" i="10"/>
  <c r="R225" i="10"/>
  <c r="R224" i="10"/>
  <c r="R223" i="10"/>
  <c r="R222" i="10"/>
  <c r="R221" i="10"/>
  <c r="M225" i="10"/>
  <c r="M224" i="10"/>
  <c r="M222" i="10"/>
  <c r="M223" i="10"/>
  <c r="M221" i="10"/>
  <c r="R220" i="10"/>
  <c r="M220" i="10"/>
  <c r="R219" i="10"/>
  <c r="R218" i="10"/>
  <c r="R217" i="10"/>
  <c r="R216" i="10"/>
  <c r="M219" i="10"/>
  <c r="M218" i="10"/>
  <c r="M217" i="10"/>
  <c r="M216" i="10"/>
  <c r="R215" i="10"/>
  <c r="M215" i="10"/>
  <c r="R214" i="10"/>
  <c r="R213" i="10"/>
  <c r="R212" i="10"/>
  <c r="R211" i="10"/>
  <c r="M214" i="10"/>
  <c r="M211" i="10"/>
  <c r="M212" i="10"/>
  <c r="M213" i="10"/>
  <c r="R210" i="10"/>
  <c r="M210" i="10"/>
  <c r="R209" i="10"/>
  <c r="M209" i="10"/>
  <c r="R208" i="10"/>
  <c r="M208" i="10"/>
  <c r="R207" i="10"/>
  <c r="R206" i="10"/>
  <c r="M206" i="10"/>
  <c r="M207" i="10"/>
  <c r="R205" i="10"/>
  <c r="M205" i="10"/>
  <c r="R204" i="10"/>
  <c r="R203" i="10"/>
  <c r="M203" i="10"/>
  <c r="R202" i="10"/>
  <c r="M202" i="10"/>
  <c r="R60" i="10"/>
  <c r="R59" i="10"/>
  <c r="R58" i="10"/>
  <c r="R57" i="10"/>
  <c r="R56" i="10"/>
  <c r="R55" i="10"/>
  <c r="R54" i="10"/>
  <c r="R53" i="10"/>
  <c r="R52" i="10"/>
  <c r="R51" i="10"/>
  <c r="R50" i="10"/>
  <c r="R49" i="10"/>
  <c r="R48" i="10"/>
  <c r="R47" i="10"/>
  <c r="R46" i="10"/>
  <c r="R45" i="10"/>
  <c r="R44" i="10"/>
  <c r="R43" i="10"/>
  <c r="R42" i="10"/>
  <c r="R41" i="10"/>
  <c r="R40" i="10"/>
  <c r="R39" i="10"/>
  <c r="R38" i="10"/>
  <c r="R37" i="10"/>
  <c r="R36" i="10"/>
  <c r="R35" i="10"/>
  <c r="R34" i="10"/>
  <c r="R33" i="10"/>
  <c r="R32" i="10"/>
  <c r="R31" i="10"/>
  <c r="R30" i="10"/>
  <c r="R29" i="10"/>
  <c r="R28" i="10"/>
  <c r="R27" i="10"/>
  <c r="R26" i="10"/>
  <c r="R25" i="10"/>
  <c r="R24" i="10"/>
  <c r="R23" i="10"/>
  <c r="R22" i="10"/>
  <c r="R21" i="10"/>
  <c r="R20" i="10"/>
  <c r="R19" i="10"/>
  <c r="R18" i="10"/>
  <c r="R17" i="10"/>
  <c r="R16" i="10"/>
  <c r="R15" i="10"/>
  <c r="R14" i="10"/>
  <c r="R13" i="10"/>
  <c r="R12" i="10"/>
  <c r="R11" i="10"/>
  <c r="R10" i="10"/>
  <c r="R9" i="10"/>
  <c r="R8" i="10"/>
  <c r="R7" i="10"/>
  <c r="R6" i="10"/>
  <c r="R201" i="10"/>
  <c r="R200" i="10"/>
  <c r="R198" i="10"/>
  <c r="R197" i="10"/>
  <c r="R196" i="10"/>
  <c r="R195" i="10"/>
  <c r="R194" i="10"/>
  <c r="R193" i="10"/>
  <c r="R192" i="10"/>
  <c r="R191" i="10"/>
  <c r="R190" i="10"/>
  <c r="R189" i="10"/>
  <c r="R188" i="10"/>
  <c r="R187" i="10"/>
  <c r="R186" i="10"/>
  <c r="R185" i="10"/>
  <c r="R184" i="10"/>
  <c r="R183" i="10"/>
  <c r="R182" i="10"/>
  <c r="R181" i="10"/>
  <c r="R180" i="10"/>
  <c r="R179" i="10"/>
  <c r="R178" i="10"/>
  <c r="R177" i="10"/>
  <c r="R176" i="10"/>
  <c r="R175" i="10"/>
  <c r="R174" i="10"/>
  <c r="R173" i="10"/>
  <c r="R172" i="10"/>
  <c r="R171" i="10"/>
  <c r="R170" i="10"/>
  <c r="R169" i="10"/>
  <c r="R168" i="10"/>
  <c r="R167" i="10"/>
  <c r="R166" i="10"/>
  <c r="R165" i="10"/>
  <c r="R164" i="10"/>
  <c r="R163" i="10"/>
  <c r="R162" i="10"/>
  <c r="R161" i="10"/>
  <c r="R160" i="10"/>
  <c r="R159" i="10"/>
  <c r="R158" i="10"/>
  <c r="R157" i="10"/>
  <c r="R156" i="10"/>
  <c r="R155" i="10"/>
  <c r="R154" i="10"/>
  <c r="R153" i="10"/>
  <c r="R152" i="10"/>
  <c r="R151" i="10"/>
  <c r="R150" i="10"/>
  <c r="R149" i="10"/>
  <c r="R148" i="10"/>
  <c r="R147" i="10"/>
  <c r="R146" i="10"/>
  <c r="R145" i="10"/>
  <c r="R144" i="10"/>
  <c r="R143" i="10"/>
  <c r="R142" i="10"/>
  <c r="R141" i="10"/>
  <c r="R140" i="10"/>
  <c r="R139" i="10"/>
  <c r="R138" i="10"/>
  <c r="R137" i="10"/>
  <c r="R136" i="10"/>
  <c r="R135" i="10"/>
  <c r="R134" i="10"/>
  <c r="R133" i="10"/>
  <c r="R132" i="10"/>
  <c r="R131" i="10"/>
  <c r="R130" i="10"/>
  <c r="R129" i="10"/>
  <c r="R128" i="10"/>
  <c r="R127" i="10"/>
  <c r="R126" i="10"/>
  <c r="R125" i="10"/>
  <c r="R124" i="10"/>
  <c r="R123" i="10"/>
  <c r="R122" i="10"/>
  <c r="R121" i="10"/>
  <c r="R120" i="10"/>
  <c r="R119" i="10"/>
  <c r="R118" i="10"/>
  <c r="R117" i="10"/>
  <c r="R116" i="10"/>
  <c r="R115" i="10"/>
  <c r="R114" i="10"/>
  <c r="R113" i="10"/>
  <c r="R112" i="10"/>
  <c r="R111" i="10"/>
  <c r="R110" i="10"/>
  <c r="R109" i="10"/>
  <c r="R108" i="10"/>
  <c r="R107" i="10"/>
  <c r="R106" i="10"/>
  <c r="R105" i="10"/>
  <c r="R104" i="10"/>
  <c r="R103" i="10"/>
  <c r="R102" i="10"/>
  <c r="R101" i="10"/>
  <c r="R100" i="10"/>
  <c r="R99" i="10"/>
  <c r="R98" i="10"/>
  <c r="R97" i="10"/>
  <c r="R96" i="10"/>
  <c r="R95" i="10"/>
  <c r="R94" i="10"/>
  <c r="R93" i="10"/>
  <c r="R92" i="10"/>
  <c r="R91" i="10"/>
  <c r="R90" i="10"/>
  <c r="R89" i="10"/>
  <c r="R88" i="10"/>
  <c r="R87" i="10"/>
  <c r="R86" i="10"/>
  <c r="R85" i="10"/>
  <c r="R84" i="10"/>
  <c r="R83" i="10"/>
  <c r="R82" i="10"/>
  <c r="R81" i="10"/>
  <c r="R80" i="10"/>
  <c r="R79" i="10"/>
  <c r="R78" i="10"/>
  <c r="R77" i="10"/>
  <c r="R76" i="10"/>
  <c r="R75" i="10"/>
  <c r="R74" i="10"/>
  <c r="R73" i="10"/>
  <c r="R72" i="10"/>
  <c r="R71" i="10"/>
  <c r="R70" i="10"/>
  <c r="R69" i="10"/>
  <c r="R68" i="10"/>
  <c r="R67" i="10"/>
  <c r="R66" i="10"/>
  <c r="R65" i="10"/>
  <c r="R64" i="10"/>
  <c r="R63" i="10"/>
  <c r="R62" i="10"/>
  <c r="R61" i="10"/>
  <c r="R199" i="10"/>
  <c r="M200" i="10"/>
  <c r="M201" i="10"/>
  <c r="M199" i="10"/>
  <c r="M198" i="10"/>
  <c r="M197" i="10"/>
  <c r="M196" i="10"/>
  <c r="M195" i="10"/>
  <c r="M194" i="10"/>
  <c r="M193" i="10"/>
  <c r="M192" i="10"/>
  <c r="M191" i="10"/>
  <c r="M189" i="10"/>
  <c r="M188" i="10"/>
  <c r="M187" i="10"/>
  <c r="M186" i="10"/>
  <c r="M185" i="10"/>
  <c r="M184" i="10"/>
  <c r="M183" i="10"/>
  <c r="M182" i="10"/>
  <c r="M181" i="10"/>
  <c r="M180" i="10"/>
  <c r="M171" i="10"/>
  <c r="M172" i="10"/>
  <c r="M173" i="10"/>
  <c r="M174" i="10"/>
  <c r="M175" i="10"/>
  <c r="M176" i="10"/>
  <c r="M177" i="10"/>
  <c r="M178" i="10"/>
  <c r="M179" i="10"/>
  <c r="M168" i="10"/>
  <c r="M167" i="10"/>
  <c r="M166" i="10"/>
  <c r="M165" i="10"/>
  <c r="M163" i="10"/>
  <c r="M162" i="10"/>
  <c r="H160" i="10"/>
  <c r="M160" i="10"/>
  <c r="M144" i="10"/>
  <c r="M145" i="10"/>
  <c r="M146" i="10"/>
  <c r="M147" i="10"/>
  <c r="M148" i="10"/>
  <c r="M149" i="10"/>
  <c r="M150" i="10"/>
  <c r="M151" i="10"/>
  <c r="M152" i="10"/>
  <c r="M153" i="10"/>
  <c r="M154" i="10"/>
  <c r="M156" i="10"/>
  <c r="M157" i="10"/>
  <c r="M158" i="10"/>
  <c r="M159" i="10"/>
  <c r="M143" i="10"/>
  <c r="M141" i="10"/>
  <c r="M140" i="10"/>
  <c r="M139" i="10"/>
  <c r="M138" i="10"/>
  <c r="M137" i="10"/>
  <c r="I135" i="10"/>
  <c r="M135" i="10"/>
  <c r="M134" i="10"/>
  <c r="M133" i="10"/>
  <c r="M132" i="10"/>
  <c r="M131" i="10"/>
  <c r="M129" i="10"/>
  <c r="M130" i="10"/>
  <c r="M128" i="10"/>
  <c r="M127" i="10"/>
  <c r="M126" i="10"/>
  <c r="M124" i="10"/>
  <c r="M123" i="10"/>
  <c r="M122" i="10"/>
  <c r="M121" i="10"/>
  <c r="M120" i="10"/>
  <c r="M116" i="10"/>
  <c r="M117" i="10"/>
  <c r="M118" i="10"/>
  <c r="M119" i="10"/>
  <c r="H114" i="10"/>
  <c r="M113" i="10"/>
  <c r="M112" i="10"/>
  <c r="M111" i="10"/>
  <c r="I110" i="10"/>
  <c r="I109" i="10"/>
  <c r="M108" i="10"/>
  <c r="M107" i="10"/>
  <c r="M106" i="10"/>
  <c r="M105" i="10"/>
  <c r="M104" i="10"/>
  <c r="M102" i="10"/>
  <c r="M101" i="10"/>
  <c r="M100" i="10"/>
  <c r="M99" i="10"/>
  <c r="M98" i="10"/>
  <c r="M97" i="10"/>
  <c r="M96" i="10"/>
  <c r="M95" i="10"/>
  <c r="M94" i="10"/>
  <c r="M93" i="10"/>
  <c r="M92" i="10"/>
  <c r="M91" i="10"/>
  <c r="M90" i="10"/>
  <c r="M89" i="10"/>
  <c r="M88" i="10"/>
  <c r="M87" i="10"/>
  <c r="M85" i="10"/>
  <c r="M84" i="10"/>
  <c r="M83" i="10"/>
  <c r="M82" i="10"/>
  <c r="M81" i="10"/>
  <c r="M80" i="10"/>
  <c r="M79" i="10"/>
  <c r="M78" i="10"/>
  <c r="M77" i="10"/>
  <c r="M76" i="10"/>
  <c r="M75" i="10"/>
  <c r="M74" i="10"/>
  <c r="M73" i="10"/>
  <c r="M72" i="10"/>
  <c r="M71" i="10"/>
  <c r="M70" i="10"/>
  <c r="M68" i="10"/>
  <c r="M69" i="10"/>
  <c r="M67" i="10"/>
  <c r="M65" i="10"/>
  <c r="M64" i="10"/>
  <c r="M63" i="10"/>
  <c r="M62" i="10"/>
  <c r="M61" i="10"/>
  <c r="M59" i="10"/>
  <c r="M58" i="10"/>
  <c r="M57" i="10"/>
  <c r="M56" i="10"/>
  <c r="M55" i="10"/>
  <c r="M54" i="10"/>
  <c r="M53" i="10"/>
  <c r="M52" i="10"/>
  <c r="M51" i="10"/>
  <c r="M50" i="10"/>
  <c r="I50" i="10"/>
  <c r="M49" i="10"/>
  <c r="M47" i="10"/>
  <c r="M46" i="10"/>
  <c r="M45" i="10"/>
  <c r="M44" i="10"/>
  <c r="M43" i="10"/>
  <c r="M40" i="10"/>
  <c r="M39" i="10"/>
  <c r="M38" i="10"/>
  <c r="M37" i="10"/>
  <c r="M36" i="10"/>
  <c r="M35" i="10"/>
  <c r="M34" i="10"/>
  <c r="M33" i="10"/>
  <c r="M32" i="10"/>
  <c r="M8" i="10"/>
  <c r="M10" i="10"/>
  <c r="M11" i="10"/>
  <c r="M12" i="10"/>
  <c r="M13" i="10"/>
  <c r="M14" i="10"/>
  <c r="M15" i="10"/>
  <c r="M16" i="10"/>
  <c r="M17" i="10"/>
  <c r="M18" i="10"/>
  <c r="M19" i="10"/>
  <c r="M20" i="10"/>
  <c r="M21" i="10"/>
  <c r="M22" i="10"/>
  <c r="M25" i="10"/>
  <c r="M26" i="10"/>
  <c r="M28" i="10"/>
  <c r="M29" i="10"/>
  <c r="L21" i="9"/>
  <c r="N23" i="9"/>
  <c r="M21" i="9"/>
  <c r="L22" i="9"/>
  <c r="O21" i="9"/>
  <c r="N22" i="9"/>
  <c r="N21" i="9"/>
  <c r="M22" i="9"/>
</calcChain>
</file>

<file path=xl/comments1.xml><?xml version="1.0" encoding="utf-8"?>
<comments xmlns="http://schemas.openxmlformats.org/spreadsheetml/2006/main">
  <authors>
    <author>Michael B. Buls</author>
  </authors>
  <commentList>
    <comment ref="M6"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8"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9"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10"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11"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12"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14"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15"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16"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19"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24"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29"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31"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33"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34"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40"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43"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46"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47"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48"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50"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53"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54"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56"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57"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59"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62"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63"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64"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67"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68"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71"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K135" authorId="0">
      <text>
        <r>
          <rPr>
            <b/>
            <sz val="10"/>
            <color indexed="10"/>
            <rFont val="Tahoma"/>
            <family val="2"/>
          </rPr>
          <t>Space Available for Tenant Improvements</t>
        </r>
        <r>
          <rPr>
            <sz val="10"/>
            <color indexed="10"/>
            <rFont val="Tahoma"/>
            <family val="2"/>
          </rPr>
          <t xml:space="preserve">
</t>
        </r>
      </text>
    </comment>
    <comment ref="K136" authorId="0">
      <text>
        <r>
          <rPr>
            <b/>
            <sz val="10"/>
            <color indexed="10"/>
            <rFont val="Tahoma"/>
            <family val="2"/>
          </rPr>
          <t>Space Available for Tenant Improvements</t>
        </r>
        <r>
          <rPr>
            <sz val="10"/>
            <color indexed="10"/>
            <rFont val="Tahoma"/>
            <family val="2"/>
          </rPr>
          <t xml:space="preserve">
</t>
        </r>
      </text>
    </comment>
  </commentList>
</comments>
</file>

<file path=xl/comments2.xml><?xml version="1.0" encoding="utf-8"?>
<comments xmlns="http://schemas.openxmlformats.org/spreadsheetml/2006/main">
  <authors>
    <author>Michael B. Buls</author>
  </authors>
  <commentList>
    <comment ref="R6"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7"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8"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9"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0"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1"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2"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H13" authorId="0">
      <text>
        <r>
          <rPr>
            <b/>
            <sz val="8"/>
            <color indexed="81"/>
            <rFont val="Tahoma"/>
            <family val="2"/>
          </rPr>
          <t>20,000 to 38,242
Available</t>
        </r>
        <r>
          <rPr>
            <sz val="8"/>
            <color indexed="81"/>
            <rFont val="Tahoma"/>
            <family val="2"/>
          </rPr>
          <t xml:space="preserve">
</t>
        </r>
      </text>
    </comment>
    <comment ref="R13"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4"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5"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6"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7"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18"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8"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19"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9"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20"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21"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21"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22"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23"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24"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25"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26"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27"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28"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29"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30"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31"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32"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33"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34"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35"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36"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37"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38"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39"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40"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41"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42"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43"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44"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45"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46"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47"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48"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49"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50"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51"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52"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52"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53"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54"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55"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56"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57"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58"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59"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60"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61"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62"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63"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64"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65"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66"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66"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67"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68"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69"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70"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71"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72"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73"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74"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75"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76"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77"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78"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78"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79"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80"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80"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81"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82"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83"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84"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85"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86"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87"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88"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89"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90"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91"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92"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93"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94"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95"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96"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97"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98"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99"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00"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01"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02"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03"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04"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05"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06"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07"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08"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09"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10"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11"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112"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12"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13"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14"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15"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16"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17"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18"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19"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120"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20"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121"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21"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22"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23"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24"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125"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25"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126"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26"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27"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128"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28"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129"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29"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30"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31"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32"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133"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33"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34"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35"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36"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37"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38"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39"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40"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41"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42"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43"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44"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45"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46"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47"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48"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49"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50"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51"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152"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52"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53"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54"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55"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56"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57"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58"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59"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60"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61"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62"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63"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164"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64"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165"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65"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66"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67"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68"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69"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70"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71"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72"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73"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74"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75"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76"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77"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78"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179"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79"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80"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81"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82"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83"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84"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85"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86"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87"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88"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89"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90"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91"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92"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93"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94"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95"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96"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97"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98"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199"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199"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200"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R201"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205"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206"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207"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216"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218"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222"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223"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227"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231"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235"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236"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237"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238"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239"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240"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241"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242"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243"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244"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245"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246"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247"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248"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249"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250"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251"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252"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253"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254"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255"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257"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258"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259"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260"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262"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263"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264"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265"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266"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267"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268"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269"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270"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272"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273"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274"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275"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276"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278"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279"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280"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282"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283"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284"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285"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286"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287"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288"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290"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291"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294"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295"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296"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297"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298"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301"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302"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305"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306"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307"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308"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309"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312"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316"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318"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319"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320"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321"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323"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324"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329"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332"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336"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337"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339"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344"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345"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346"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349"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351"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352"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355"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363"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366"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367"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368"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370"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374"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377"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381"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384"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385"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388"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392"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399"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404" authorId="0">
      <text>
        <r>
          <rPr>
            <sz val="8"/>
            <color indexed="10"/>
            <rFont val="Tahoma"/>
            <family val="2"/>
          </rPr>
          <t>Enter the date available and ending date and the No. Months will be calculated.  Enter in the correct format, i.e., 5/5/01.  Use "Immediate" if it is available now and that will work also.</t>
        </r>
      </text>
    </comment>
    <comment ref="M407" authorId="0">
      <text>
        <r>
          <rPr>
            <sz val="8"/>
            <color indexed="10"/>
            <rFont val="Tahoma"/>
            <family val="2"/>
          </rPr>
          <t>Enter the date available and ending date and the No. Months will be calculated.  Enter in the correct format, i.e., 5/5/01.  Use "Immediate" if it is available now and that will work also.</t>
        </r>
      </text>
    </comment>
  </commentList>
</comments>
</file>

<file path=xl/sharedStrings.xml><?xml version="1.0" encoding="utf-8"?>
<sst xmlns="http://schemas.openxmlformats.org/spreadsheetml/2006/main" count="5125" uniqueCount="1629">
  <si>
    <t>Term</t>
  </si>
  <si>
    <t>Type</t>
  </si>
  <si>
    <t>Company</t>
  </si>
  <si>
    <t>Contact</t>
  </si>
  <si>
    <t>Phone</t>
  </si>
  <si>
    <t>Project</t>
  </si>
  <si>
    <t>Address</t>
  </si>
  <si>
    <t>SF</t>
  </si>
  <si>
    <t>Rate</t>
  </si>
  <si>
    <t>Expenses</t>
  </si>
  <si>
    <t>Start</t>
  </si>
  <si>
    <t>End</t>
  </si>
  <si>
    <t>Sector</t>
  </si>
  <si>
    <t>Comments</t>
  </si>
  <si>
    <t>Immediate</t>
  </si>
  <si>
    <t>SW</t>
  </si>
  <si>
    <t>Office</t>
  </si>
  <si>
    <t>Office Leasing Advisors</t>
  </si>
  <si>
    <t>Bill Wendlandt</t>
  </si>
  <si>
    <t>472-1240</t>
  </si>
  <si>
    <t>612 Brazos</t>
  </si>
  <si>
    <t>Base Year</t>
  </si>
  <si>
    <t>CBD</t>
  </si>
  <si>
    <t>Divisible to 4,500 SF</t>
  </si>
  <si>
    <t>Site Solutions</t>
  </si>
  <si>
    <t>Susan Harris</t>
  </si>
  <si>
    <t>Capitol Tower</t>
  </si>
  <si>
    <t>206 E. 9th Street</t>
  </si>
  <si>
    <t>NNN</t>
  </si>
  <si>
    <t>NNN Expenses estimated at $9.00</t>
  </si>
  <si>
    <t>CBRE</t>
  </si>
  <si>
    <t>Bridgeport Bldg</t>
  </si>
  <si>
    <t>Expenses estimated $8.29</t>
  </si>
  <si>
    <t>Transwestern</t>
  </si>
  <si>
    <t>328-5600</t>
  </si>
  <si>
    <t>Sunday Yokubaitus &amp; Britt Reed</t>
  </si>
  <si>
    <t>816 Congress Avenue</t>
  </si>
  <si>
    <t>816 Congress Avenue, Austin, Texas 78701</t>
  </si>
  <si>
    <t>47 free parking spaces, 10 reserved at $125 per month, furniture</t>
  </si>
  <si>
    <t>Three Barton Skwway</t>
  </si>
  <si>
    <t>1221 South MoPac, Austin, Texas 78746</t>
  </si>
  <si>
    <t>Covered parking, law firm buildout</t>
  </si>
  <si>
    <t>Class</t>
  </si>
  <si>
    <t>C</t>
  </si>
  <si>
    <t>A</t>
  </si>
  <si>
    <t>Gross</t>
  </si>
  <si>
    <t>The Kucera Companies</t>
  </si>
  <si>
    <t>Gay Ruggiano</t>
  </si>
  <si>
    <t>279-9233</t>
  </si>
  <si>
    <t>Greystone Plaza Suite 165</t>
  </si>
  <si>
    <t>7200 N. Mopac  Austin, Tx 78731</t>
  </si>
  <si>
    <t>B</t>
  </si>
  <si>
    <t>NW</t>
  </si>
  <si>
    <t>5 window offices &amp; reception, new finish out for mortg. Co. who's left</t>
  </si>
  <si>
    <t>Burke Kennedy, Michael Kennedy</t>
  </si>
  <si>
    <t>Carl Condon, Dan Meyer</t>
  </si>
  <si>
    <t>Russell Young, Burke Kennedy</t>
  </si>
  <si>
    <t>300 W 6th Street</t>
  </si>
  <si>
    <t>401 Congress Ave</t>
  </si>
  <si>
    <t>100 Michael Angelo Way</t>
  </si>
  <si>
    <t>11009 Metric Blvd</t>
  </si>
  <si>
    <t>6500 River Place Bv</t>
  </si>
  <si>
    <t>Frost Bank Tower</t>
  </si>
  <si>
    <t>Corridor Park Pointe Bldg D</t>
  </si>
  <si>
    <t>Braker J</t>
  </si>
  <si>
    <t>River Place Pointe II</t>
  </si>
  <si>
    <t>Flex</t>
  </si>
  <si>
    <t>Negotiable</t>
  </si>
  <si>
    <t>Great office space on the 13th Floor, this sublease opportunity gives a subtenant the high profile of a superior Class AA building at competitive prices. This space is divisable to 2,581 RSF &amp; has good Downtown and South views across Lady Bird Lake</t>
  </si>
  <si>
    <t xml:space="preserve"> </t>
  </si>
  <si>
    <t>Corridor Park Pointe is located near the intersection of IH-35 and SH-45 in north Austin. This sublease opportunity is an ideal lease solution for a flex user needing a combination of hardwall / open office and conditioned storage space.</t>
  </si>
  <si>
    <t>Braker J is an ideal lease solution for a predominately open office user. The space consists of: fresh finishes, 100% HVAC, and generous parking. Furniture can also be made available.</t>
  </si>
  <si>
    <t>River Place Pointe II is located near the intersection of RR 620 and RR 2222 by the new Concordia Campus and Lake Travis. This Project offers breathtaking views in a corporate office setting with a four (4) per 1,000 covered parking ratio. This sublease opportunity offers great views from eleven (11) perimeter offices and plenty of open interior space</t>
  </si>
  <si>
    <t>Oxford Commercial</t>
  </si>
  <si>
    <t>Denise Kindred / Mark Greiner</t>
  </si>
  <si>
    <t>474-2400</t>
  </si>
  <si>
    <t>Escalade A</t>
  </si>
  <si>
    <t>4301 Westbank Dr.</t>
  </si>
  <si>
    <t>Carl Condon Dan Meyer</t>
  </si>
  <si>
    <t>8303 Mopac</t>
  </si>
  <si>
    <t>NC</t>
  </si>
  <si>
    <t>Jones Lang Lasalle</t>
  </si>
  <si>
    <t>Old Town Square</t>
  </si>
  <si>
    <t>Full Service</t>
  </si>
  <si>
    <t>Kathy Carbonetti / Steve Sanders</t>
  </si>
  <si>
    <t>Balcones North</t>
  </si>
  <si>
    <t>8920 Business Park Drive, Suite 200, Austin, TX, 78759</t>
  </si>
  <si>
    <t>▪    Many upgrades - granite countertops, hardwood floors, 
     venetian plaster, built-ins
▪    10 Perimeter offices with hardwood floors
▪    Large conference room / training room &amp; Large reception
▪    Large work/ copy room, 3 file rooms/ storage closets 
▪    21 Cubicles (HON), IDF closet (plug-n-play)
▪    Furniture available
▪    Break room with granite counters and wood cabinets
▪    Floor to ceiling windows with downtown views</t>
  </si>
  <si>
    <t>John Childers / Tim Traister</t>
  </si>
  <si>
    <t>Centre II</t>
  </si>
  <si>
    <t>3101 Bee Cave Road, Austin, TX, 78746</t>
  </si>
  <si>
    <t>▪    Balcony overlooking downtown Austin
▪    Perimeter hard wall office layout
▪    Interior open area
▪    Conference room
▪    Kitchen area
▪    Space is in excellent condition
▪    Some furniture available</t>
  </si>
  <si>
    <t>RR</t>
  </si>
  <si>
    <t xml:space="preserve">Office </t>
  </si>
  <si>
    <t>John Gump</t>
  </si>
  <si>
    <t>Commercial Real Estate Solutions</t>
  </si>
  <si>
    <t>Terrace V</t>
  </si>
  <si>
    <t>Gaines Bagby</t>
  </si>
  <si>
    <t>499-4915</t>
  </si>
  <si>
    <t>Corridor Park Pointe E</t>
  </si>
  <si>
    <t>100 Michael Angelo Way, Austin, TX 78728</t>
  </si>
  <si>
    <t>Barton Oaks Plaza I</t>
  </si>
  <si>
    <t>901 MoPac Expressway, Suite 110, Austin, TX 78745</t>
  </si>
  <si>
    <t>Braker Center - Building B</t>
  </si>
  <si>
    <t>1908 Kramer Lane, Austin, TX 78758</t>
  </si>
  <si>
    <t>16069 Centeral Commerce Dr., Round Rock, TX 78664</t>
  </si>
  <si>
    <t>NE</t>
  </si>
  <si>
    <t>Braker Pointe II</t>
  </si>
  <si>
    <t>10801 MoPac Expressway North, Austin, TX 78759</t>
  </si>
  <si>
    <t>Riata Corporate Park</t>
  </si>
  <si>
    <t>12357 - C Riata Trace Parkway, Bldg. 7, Austin, TX 78727</t>
  </si>
  <si>
    <t>499-4918           499-4903       499-4921</t>
  </si>
  <si>
    <t>Divisible to 5,000 sf</t>
  </si>
  <si>
    <t>David Dawkins</t>
  </si>
  <si>
    <t>542-4000</t>
  </si>
  <si>
    <t>300 West Sixth Street</t>
  </si>
  <si>
    <t>John Hanly</t>
  </si>
  <si>
    <t>542-4002</t>
  </si>
  <si>
    <t xml:space="preserve">Rundberg Square </t>
  </si>
  <si>
    <t>825 E Rundberg Ln</t>
  </si>
  <si>
    <t>David Dawkins/John Hanly</t>
  </si>
  <si>
    <t>542-4003</t>
  </si>
  <si>
    <t>Las Cimas Phase III</t>
  </si>
  <si>
    <t>805 Las Cimas Pky</t>
  </si>
  <si>
    <t>Medical Office</t>
  </si>
  <si>
    <t>Medical</t>
  </si>
  <si>
    <t>Harrison Pearson</t>
  </si>
  <si>
    <t>Allan Longacre</t>
  </si>
  <si>
    <t>472-6201</t>
  </si>
  <si>
    <t>Bldg 7 Medical Arts Square</t>
  </si>
  <si>
    <t>2911 Medical Arts</t>
  </si>
  <si>
    <t>Central</t>
  </si>
  <si>
    <t>Recent remodel, nice offices, access to conference coffee bar and reception</t>
  </si>
  <si>
    <t>Grand Total</t>
  </si>
  <si>
    <t>Sum of SF</t>
  </si>
  <si>
    <t>S</t>
  </si>
  <si>
    <t>Total</t>
  </si>
  <si>
    <t>Don Cox Company</t>
  </si>
  <si>
    <t>Don Cox</t>
  </si>
  <si>
    <t>Chris Oddo</t>
  </si>
  <si>
    <t>Grubb &amp; Ellis Company</t>
  </si>
  <si>
    <t>Commercial Texas</t>
  </si>
  <si>
    <t>474-2411</t>
  </si>
  <si>
    <t>Burke Kennedy/Carl Condon</t>
  </si>
  <si>
    <t>3307 Northland</t>
  </si>
  <si>
    <t xml:space="preserve">"Plug and Play"  Furniture and Phone System Available.  </t>
  </si>
  <si>
    <t>Dan Meyer/Lee Ellison</t>
  </si>
  <si>
    <t>Braker E</t>
  </si>
  <si>
    <t>1909 W. Braker Lane, Suite 200</t>
  </si>
  <si>
    <t>Hardwall and open office configuration; conditioned storage space; dock loading; furniture negotiable</t>
  </si>
  <si>
    <t>Paul Ott Company</t>
  </si>
  <si>
    <t>Paul Ott</t>
  </si>
  <si>
    <t>FNW</t>
  </si>
  <si>
    <t>The Citadel</t>
  </si>
  <si>
    <t>6805 Capital of Texas Hwy</t>
  </si>
  <si>
    <t>Stanberry Commercial</t>
  </si>
  <si>
    <t>Ben Sorrell</t>
  </si>
  <si>
    <t>422-4376</t>
  </si>
  <si>
    <t>04 Building</t>
  </si>
  <si>
    <t>1400 S Congress, Ste B-350</t>
  </si>
  <si>
    <t>SOCO</t>
  </si>
  <si>
    <t>New Tenant FO includes 3 off, recp. Three garage parking included in base rent. Tenant rep paid on base &amp; NNN</t>
  </si>
  <si>
    <t>Entered</t>
  </si>
  <si>
    <t>NAI Austin</t>
  </si>
  <si>
    <t>346-5180</t>
  </si>
  <si>
    <t>Josie Marshman Lisa Wineland</t>
  </si>
  <si>
    <t>Wild Basin One</t>
  </si>
  <si>
    <t>110 Wild Basin Rd Ste 360</t>
  </si>
  <si>
    <t>Bryan Kasten</t>
  </si>
  <si>
    <t>Riata Corporate Park VII</t>
  </si>
  <si>
    <t>12357 Riata Trace Parkway</t>
  </si>
  <si>
    <t>(All)</t>
  </si>
  <si>
    <t>%</t>
  </si>
  <si>
    <t>HPI Corporate Services, LLC</t>
  </si>
  <si>
    <t>Doug Jones</t>
  </si>
  <si>
    <t>538-0068</t>
  </si>
  <si>
    <t>Braker Pointe I</t>
  </si>
  <si>
    <t>10801 N. MoPac, Austin, TX  78759</t>
  </si>
  <si>
    <t>Furneished &amp; Wired / Ready to Occupy</t>
  </si>
  <si>
    <t>Capital View Center</t>
  </si>
  <si>
    <t>1301 S. Capital of Texas Hwy  78746</t>
  </si>
  <si>
    <t>Wired for Time Warner Fiber, Cable &amp; Cable Mode Acces</t>
  </si>
  <si>
    <t>Marc Vanderslice</t>
  </si>
  <si>
    <t>538-0070</t>
  </si>
  <si>
    <t>Riata Corporate Park 5</t>
  </si>
  <si>
    <t>12357-A Riata Trace Parkway</t>
  </si>
  <si>
    <t>The Aleshire Company</t>
  </si>
  <si>
    <t>Jon Aleshire</t>
  </si>
  <si>
    <t>334-6344</t>
  </si>
  <si>
    <t>Stonecreek II</t>
  </si>
  <si>
    <t>11921 MoPac Expy N, Suite 420</t>
  </si>
  <si>
    <t xml:space="preserve">NNN </t>
  </si>
  <si>
    <t>+/-65% open space;  furniture negotiable; near Domain</t>
  </si>
  <si>
    <t>Jones Lang LaSalle</t>
  </si>
  <si>
    <t>225-2717</t>
  </si>
  <si>
    <t>Austin Oaks - Travis Building</t>
  </si>
  <si>
    <t>3520 Executive Center Drive, Suite G-100, Austin 78731</t>
  </si>
  <si>
    <t>1/31/2010</t>
  </si>
  <si>
    <t xml:space="preserve">▪    Half open area and half hard-wall office layout 
▪    Eight offices with hardwood floors
▪    One large executive office has hardwood floors and 
     custom built-in shelf/wall unit
▪    Large conference room
▪    Large kitchen/break room with granite counters 
     and wood cabinets
▪    Work/copy room with granite counters and wood built-in 
     cabinets
</t>
  </si>
  <si>
    <t>225-2710</t>
  </si>
  <si>
    <t>225-2722</t>
  </si>
  <si>
    <t>7500 Rialto, Bldg 1</t>
  </si>
  <si>
    <t>7500 Rialto Boulevard, Austin, TX 78735</t>
  </si>
  <si>
    <t>6/30/09</t>
  </si>
  <si>
    <t xml:space="preserve">▪    Plug-n-play
▪    6 cubes + common work area
▪    9 offices (6 window offices)
▪    Conference room
▪    Break area
▪    Furniture available
▪    Hill country views
</t>
  </si>
  <si>
    <t>478-1711</t>
  </si>
  <si>
    <t>Nate Stricklen/ Erin Morales</t>
  </si>
  <si>
    <t>499-4921/ 499-4918</t>
  </si>
  <si>
    <t>Barton Skyway IV</t>
  </si>
  <si>
    <t>1301 S. MoPac Expy.</t>
  </si>
  <si>
    <t>BlueStone Partners</t>
  </si>
  <si>
    <t>Eddy Bauman</t>
  </si>
  <si>
    <t>1210 San Antonio</t>
  </si>
  <si>
    <t>If full floor take down, additional term available through landlord. Partial sublet available in amount of +-2,000 rsf. 6 offices (5 window), admin area, file-copy-workroom area, reception @ elevator lobby.</t>
  </si>
  <si>
    <t>Aquila Commercial</t>
  </si>
  <si>
    <t>Craig Couch</t>
  </si>
  <si>
    <t>684-3823</t>
  </si>
  <si>
    <t>Las Cimas II</t>
  </si>
  <si>
    <t>Great Hills Plaza</t>
  </si>
  <si>
    <t>9600 Great Hills Trail</t>
  </si>
  <si>
    <t>Las Cimas Office Park, Bldg II</t>
  </si>
  <si>
    <t>807 Las Cimas Pkwy</t>
  </si>
  <si>
    <t>Mark Ferguson</t>
  </si>
  <si>
    <t>512.542.4000</t>
  </si>
  <si>
    <t>Riverplace</t>
  </si>
  <si>
    <t>6500 Riverplace Bldg. 1 Ste. 210</t>
  </si>
  <si>
    <t xml:space="preserve"> Extraordinary views.</t>
  </si>
  <si>
    <t>2101 W Ben White Blvd.</t>
  </si>
  <si>
    <t>Great space for start-up</t>
  </si>
  <si>
    <t>Leased</t>
  </si>
  <si>
    <t>Jeff Henley</t>
  </si>
  <si>
    <t>Echelon III</t>
  </si>
  <si>
    <t>9420 Research Blvd</t>
  </si>
  <si>
    <t>346-0292</t>
  </si>
  <si>
    <t>Bill Anderson</t>
  </si>
  <si>
    <t>320-9094</t>
  </si>
  <si>
    <t>100 Congress</t>
  </si>
  <si>
    <t>west side, corner space, partially furnished</t>
  </si>
  <si>
    <t xml:space="preserve">Modified Gross </t>
  </si>
  <si>
    <t>Carl Condon</t>
  </si>
  <si>
    <t>Bank of America Center</t>
  </si>
  <si>
    <t>515 Congress Avenue</t>
  </si>
  <si>
    <t>This sublease opportunity provides dramatic views from the 25th floor in one of Austin's best located buildings at the corner of 6th and Congress.  Furniture is also available.</t>
  </si>
  <si>
    <t>Ryan Kasten, Kevin Kimbrough</t>
  </si>
  <si>
    <t>River Place Corporate Park IV</t>
  </si>
  <si>
    <t>6500 Riverplace Blvd</t>
  </si>
  <si>
    <t>Kucera Companies</t>
  </si>
  <si>
    <t>Jay Theisen</t>
  </si>
  <si>
    <t>346-0025</t>
  </si>
  <si>
    <t>Kingstones Building</t>
  </si>
  <si>
    <t>11675 Jollyville</t>
  </si>
  <si>
    <t>immediate</t>
  </si>
  <si>
    <t>Some furniture available, maybe phones also.</t>
  </si>
  <si>
    <t>480-3131</t>
  </si>
  <si>
    <t>N</t>
  </si>
  <si>
    <t>4407 Bee Caves Rd. Bldg. 3 Ste. 301</t>
  </si>
  <si>
    <t>The Park at Eanes Creek</t>
  </si>
  <si>
    <t>John Hanly / Leigh Ellis</t>
  </si>
  <si>
    <t>Brian Butterfield</t>
  </si>
  <si>
    <t>(512) 788-5890</t>
  </si>
  <si>
    <t>Farmer's Insurance Building</t>
  </si>
  <si>
    <t>3910 I-35 S</t>
  </si>
  <si>
    <t>Well planned space that has reception, conference and full kitchen with 7-8 offices.</t>
  </si>
  <si>
    <t>Jerry Frey</t>
  </si>
  <si>
    <t>499-4930</t>
  </si>
  <si>
    <t>1 Chisholm Trail, Round Rock, TX</t>
  </si>
  <si>
    <t>Furniture included.</t>
  </si>
  <si>
    <t>10-12 hardwall offices, overlooks 6th street</t>
  </si>
  <si>
    <t>106 E. 6th Street</t>
  </si>
  <si>
    <t>Littlefield Office Building</t>
  </si>
  <si>
    <t>overlooks 6th &amp; Congress, great space</t>
  </si>
  <si>
    <t>Average of Rate</t>
  </si>
  <si>
    <t>A Total</t>
  </si>
  <si>
    <t>B Total</t>
  </si>
  <si>
    <t>C Total</t>
  </si>
  <si>
    <t>Canyon Hills Office Center</t>
  </si>
  <si>
    <t>Great plug &amp; play short term space.  Furniture is available.</t>
  </si>
  <si>
    <t>901 S. Mopac Expressway</t>
  </si>
  <si>
    <t>Barton Oaks Plaza IV</t>
  </si>
  <si>
    <t>Carl Condon/Russell Young</t>
  </si>
  <si>
    <t>Janet Wise</t>
  </si>
  <si>
    <t>744-6862</t>
  </si>
  <si>
    <t>4029 Capital of Texas Hwy South</t>
  </si>
  <si>
    <t>Brodie Oaks Plaza</t>
  </si>
  <si>
    <t>Ted Doucet</t>
  </si>
  <si>
    <t>370-2417</t>
  </si>
  <si>
    <t>8303 MoPac</t>
  </si>
  <si>
    <t>Ideal Shared Office Opportunity</t>
  </si>
  <si>
    <t>Ryan Kasten</t>
  </si>
  <si>
    <t>John W Scott</t>
  </si>
  <si>
    <t>512 934 8080</t>
  </si>
  <si>
    <t>04 Congress Building</t>
  </si>
  <si>
    <t>1400 S Congress</t>
  </si>
  <si>
    <t>710 West Howard Lane</t>
  </si>
  <si>
    <t>TechRidge Four.1</t>
  </si>
  <si>
    <t>Charlie Hill/Joe Brockman</t>
  </si>
  <si>
    <t>Industrial</t>
  </si>
  <si>
    <t>Austin Office Space, Inc.</t>
  </si>
  <si>
    <t>David Bremer</t>
  </si>
  <si>
    <t>349-9675</t>
  </si>
  <si>
    <t>Tower of the Hills</t>
  </si>
  <si>
    <t>13809 Hwy 183, 78750</t>
  </si>
  <si>
    <t>Great small professional space.  Reception, 3 offices, kitchen, room for 4 cubes.  Furniture negotiable.</t>
  </si>
  <si>
    <t>Hartland Plaza</t>
  </si>
  <si>
    <t>1717 W. 6th St,</t>
  </si>
  <si>
    <t>10801 Mopac Expy</t>
  </si>
  <si>
    <t>Very nice space, double door glass entry off the elevator, kitchen, server, conference room with glass, etc.   Fully furnished.</t>
  </si>
  <si>
    <t>Reunion Real Estate Company</t>
  </si>
  <si>
    <t>Carl Williams</t>
  </si>
  <si>
    <t>Park 22</t>
  </si>
  <si>
    <t>Britt Reed</t>
  </si>
  <si>
    <t xml:space="preserve">Britt Reed </t>
  </si>
  <si>
    <t>One American Center</t>
  </si>
  <si>
    <t>600 Congress, Austin, Texas 78701</t>
  </si>
  <si>
    <t>21st floor, elevator lobby exposure, parking available</t>
  </si>
  <si>
    <t>Luke Wheeler</t>
  </si>
  <si>
    <t>Chase Tower</t>
  </si>
  <si>
    <t>221 West 6th, Austin, Texas 78701</t>
  </si>
  <si>
    <t>1st floor, lobby exposure, floor to ceiling glass</t>
  </si>
  <si>
    <t>457-8200 x106</t>
  </si>
  <si>
    <t>West End Center</t>
  </si>
  <si>
    <t>1214 West 6th, Ste. 202</t>
  </si>
  <si>
    <t>FURNISHED ,PLUG AND PLAY,SERVER ROOM, DROP DOWN SCREENS,VERY EFFICIENT FLOOR PLAN, EXCELLENT CONDITION,COVERED PARKING</t>
  </si>
  <si>
    <t>Rodell Investments</t>
  </si>
  <si>
    <t>Semicon Business Park, Bldg 2</t>
  </si>
  <si>
    <t>2914 Montopolis</t>
  </si>
  <si>
    <t>SE</t>
  </si>
  <si>
    <t>100% HVAC flex space; approximately 2,000 SF of warehouse; 24-foot clear height</t>
  </si>
  <si>
    <t>Kristi Simmons</t>
  </si>
  <si>
    <t>Riata Corporate Park 2</t>
  </si>
  <si>
    <t>12301 B Riata Trace Pkwy</t>
  </si>
  <si>
    <t>Perimeter Office Layout; Private Restrooms; Large Conference / Work / Storage / Kitchen Areas; 46 Cubes Available; Additional Furniture may be available</t>
  </si>
  <si>
    <t>30 days</t>
  </si>
  <si>
    <t>Waterford C</t>
  </si>
  <si>
    <t>9229 Waterford</t>
  </si>
  <si>
    <t>Plus Elec &amp; Janitorial</t>
  </si>
  <si>
    <t>Top level flex space, abundant parking, high ceilings, two showers, phone system &amp; furniture available.  Truly a plug n play sublease!</t>
  </si>
  <si>
    <t>Fully wired, nicely finished out.  Some modular &amp; pvt ofc furniture available.  Two story building with large break room on each floor, bus stop.  Tree-shaded parking</t>
  </si>
  <si>
    <t>Eric Yeung</t>
  </si>
  <si>
    <t>Flexible</t>
  </si>
  <si>
    <t>4412 Spicewood Springs, Building 600</t>
  </si>
  <si>
    <t>Nine private offices &amp; large open areas, easy access to 360 &amp; MoPac.  Exterior entrance, plenty of parking, short term OK, additional 1,820 SF available Sept 2009</t>
  </si>
  <si>
    <t>Berns Commercial Properties</t>
  </si>
  <si>
    <t>Richard Berns</t>
  </si>
  <si>
    <t>1515 S Cap of TX Hwy, 78746</t>
  </si>
  <si>
    <t>Westlake Place</t>
  </si>
  <si>
    <t>Austin Centre</t>
  </si>
  <si>
    <t>701 Brazos</t>
  </si>
  <si>
    <t>Southwest Startegies Group</t>
  </si>
  <si>
    <t>Mike Wiley</t>
  </si>
  <si>
    <t>458-8153, x 207</t>
  </si>
  <si>
    <t>Heritage Plaza</t>
  </si>
  <si>
    <t>7800 N. Mopac, Austin, Texas 78759</t>
  </si>
  <si>
    <t>Open floorplan, Conference Room, Kithchen, with 2-4 Hardwall offices</t>
  </si>
  <si>
    <t>2 NON- contiguous suites - 4,041 sf &amp; 2,200 sf</t>
  </si>
  <si>
    <t>901 South Mopac Expressway</t>
  </si>
  <si>
    <t>Barton Oaks Bldg 2</t>
  </si>
  <si>
    <t>Brett Arabie &amp; Brent Powdrill</t>
  </si>
  <si>
    <t>Henry S. Miller</t>
  </si>
  <si>
    <t>Rose Pagel</t>
  </si>
  <si>
    <t>251 Bell Street Center</t>
  </si>
  <si>
    <t>251 North Bell Street, Cedar Park, TX 78613</t>
  </si>
  <si>
    <t>Cedar Park</t>
  </si>
  <si>
    <t>Divisible by 125 sf</t>
  </si>
  <si>
    <t>Scarborough Building</t>
  </si>
  <si>
    <t xml:space="preserve">499-4918           499-4903    </t>
  </si>
  <si>
    <t>Erin Morales, Charles Dixon</t>
  </si>
  <si>
    <t xml:space="preserve">Great space - Can be split as 2,559 and 3,437 - Each with kitchen, server, etc.   </t>
  </si>
  <si>
    <t>Chad Jewell or David Bremer</t>
  </si>
  <si>
    <t>Lost Creek Pointe</t>
  </si>
  <si>
    <t>1114 Lost Creek Blvd</t>
  </si>
  <si>
    <t>Nice space, downtown views.   Furniture available.</t>
  </si>
  <si>
    <t>Nice space with brand new paint.   Phone system available, and two free reserved parking spaces.</t>
  </si>
  <si>
    <t>Zach Ellis or David Bremer</t>
  </si>
  <si>
    <t>Legand Oaks Office Park</t>
  </si>
  <si>
    <t>5815 W. William Cannon</t>
  </si>
  <si>
    <t>Plus cleaning</t>
  </si>
  <si>
    <t xml:space="preserve">Nice new build out, cubicles can stay in place…   </t>
  </si>
  <si>
    <t>515 Congress</t>
  </si>
  <si>
    <t>Awesome space with exposed ceilings, shared use of kitchen/conference.  Furniture available.   Very high end architectural build out.</t>
  </si>
  <si>
    <t>Zach Ellis or Chad Jewell</t>
  </si>
  <si>
    <t>Plaza 290</t>
  </si>
  <si>
    <t>5316 Hwy 290 West</t>
  </si>
  <si>
    <t>Open space with accommodate 20+ desks.  Private entry off elevator, kitchenette, hill country views.   Furniture in place!</t>
  </si>
  <si>
    <t>Congress Holdings</t>
  </si>
  <si>
    <t>San Clemente</t>
  </si>
  <si>
    <t>CresaPartners</t>
  </si>
  <si>
    <t>Will Stewart or Stayton Wright</t>
  </si>
  <si>
    <t>457-8820</t>
  </si>
  <si>
    <t>Barton Skyway II</t>
  </si>
  <si>
    <t>1601 South MoPac Expressway</t>
  </si>
  <si>
    <t>Great Class A Creative Space - good mix of open &amp; private office.  High-end lighting,  Exposed Ceiling &amp; Ductwork.  7 Perimiter Offices, 3 Large Conf. Rooms, Large Break Room, &amp; a 28 Seat Training Room.  Possibly divisible to 10,533 sf</t>
  </si>
  <si>
    <t>Herron Partners</t>
  </si>
  <si>
    <t>Plaza on the Lake</t>
  </si>
  <si>
    <t>5000 Plaza on the Lake</t>
  </si>
  <si>
    <t>Great Views</t>
  </si>
  <si>
    <t>423-5177</t>
  </si>
  <si>
    <t>Continental Building</t>
  </si>
  <si>
    <t>9101 Burnet Road, Suite 203</t>
  </si>
  <si>
    <r>
      <t xml:space="preserve">183 @ Burnet Road. </t>
    </r>
    <r>
      <rPr>
        <b/>
        <sz val="10"/>
        <rFont val="Arial"/>
        <family val="2"/>
      </rPr>
      <t xml:space="preserve">Efficient </t>
    </r>
    <r>
      <rPr>
        <b/>
        <u/>
        <sz val="10"/>
        <rFont val="Arial"/>
        <family val="2"/>
      </rPr>
      <t>and</t>
    </r>
    <r>
      <rPr>
        <b/>
        <sz val="10"/>
        <rFont val="Arial"/>
        <family val="2"/>
      </rPr>
      <t xml:space="preserve"> well appointed</t>
    </r>
    <r>
      <rPr>
        <sz val="10"/>
        <rFont val="Arial"/>
        <family val="2"/>
      </rPr>
      <t xml:space="preserve"> offices with a very </t>
    </r>
    <r>
      <rPr>
        <b/>
        <sz val="10"/>
        <rFont val="Arial"/>
        <family val="2"/>
      </rPr>
      <t>functional</t>
    </r>
    <r>
      <rPr>
        <sz val="10"/>
        <rFont val="Arial"/>
        <family val="2"/>
      </rPr>
      <t xml:space="preserve"> mix of hard wall offices, open office work areas, conference rooms (large and small), break, file/copy/fax, storage, reception (two available), two entries.</t>
    </r>
    <r>
      <rPr>
        <b/>
        <sz val="10"/>
        <rFont val="Arial"/>
        <family val="2"/>
      </rPr>
      <t xml:space="preserve"> Easily divisbile</t>
    </r>
    <r>
      <rPr>
        <sz val="10"/>
        <rFont val="Arial"/>
        <family val="2"/>
      </rPr>
      <t xml:space="preserve"> into two spaces beween 3,000 and 4,000 rsf. New furnishings. FF&amp;E, Quality furniture may be made available. Negotiable economics.</t>
    </r>
  </si>
  <si>
    <t>Atrium Office Centre</t>
  </si>
  <si>
    <t>Jake Ragusa</t>
  </si>
  <si>
    <t>684-3817</t>
  </si>
  <si>
    <t>San Clement 3600 B</t>
  </si>
  <si>
    <t>3600 N. Capital of TX Hwy</t>
  </si>
  <si>
    <t>Furniture Available</t>
  </si>
  <si>
    <t>Barton Skyway III</t>
  </si>
  <si>
    <t xml:space="preserve"> Full Service </t>
  </si>
  <si>
    <t xml:space="preserve"> NNN </t>
  </si>
  <si>
    <t>Colina West</t>
  </si>
  <si>
    <t>8834 Capital of Texas Highway, Austin, Texas 78759</t>
  </si>
  <si>
    <t>Flexible up to 3 yrs</t>
  </si>
  <si>
    <t>Northview Business Center</t>
  </si>
  <si>
    <t>9001 I-35 North, Austin, Texas 78753</t>
  </si>
  <si>
    <t>600 Congress, Austin Texas 78701</t>
  </si>
  <si>
    <t>The Summit at LaFrontera</t>
  </si>
  <si>
    <t>810 Hesters Crossing, Austin, Texas 78681</t>
  </si>
  <si>
    <t>106 West 6th Street Suite 200, Austin, TX 78701</t>
  </si>
  <si>
    <t>Please delete</t>
  </si>
  <si>
    <t>Lincoln Village</t>
  </si>
  <si>
    <t>Littlefield Building</t>
  </si>
  <si>
    <t>294-6775</t>
  </si>
  <si>
    <t>FM 2222</t>
  </si>
  <si>
    <t>Plug and Play</t>
  </si>
  <si>
    <t>Arboretum Plaza One</t>
  </si>
  <si>
    <t>Bank of America</t>
  </si>
  <si>
    <t>Full Bath No windows</t>
  </si>
  <si>
    <t>301 Congress</t>
  </si>
  <si>
    <t>301 Congress, Austin Texas 78701</t>
  </si>
  <si>
    <t>W. Gaines Bagby</t>
  </si>
  <si>
    <t>Plaza 7000, Suite 340</t>
  </si>
  <si>
    <t>7000 North Mopac</t>
  </si>
  <si>
    <t>Furniture available, health club, massage, deli, excellent views and Mopac access</t>
  </si>
  <si>
    <t>Riata Trace Parkway</t>
  </si>
  <si>
    <t>12331-A Riate Trace Parkway, Suite 140</t>
  </si>
  <si>
    <t>San Jacinto Center</t>
  </si>
  <si>
    <t>98 San Jacinto, Suite 520</t>
  </si>
  <si>
    <t>Recently remodeled space with over 25 offices.  Can be configured in numberous ways.  Furniture, phone-system, computer systems available.  Ready to move-in.  Attractive space perfect for tenant looking to minimize start-up time, expense.</t>
  </si>
  <si>
    <t>13581 Pond Springs Road, #450, Austin, Texas 78729</t>
  </si>
  <si>
    <t>Springwood Business Park</t>
  </si>
  <si>
    <t xml:space="preserve">Roy Pool </t>
  </si>
  <si>
    <t>Roy D Pool Company</t>
  </si>
  <si>
    <t>Chase Park II</t>
  </si>
  <si>
    <t>Stream Realty</t>
  </si>
  <si>
    <t>Rachel Coulter</t>
  </si>
  <si>
    <t>Southpark One</t>
  </si>
  <si>
    <t>1701 Directors Blvd</t>
  </si>
  <si>
    <t xml:space="preserve">Convienient Location w/ Great Free Parking, Some Furniture Available.   Entire First Floor Space Can be Divided Easily into 3 Separate Suites. </t>
  </si>
  <si>
    <t xml:space="preserve">Full Service w/base year expense stop </t>
  </si>
  <si>
    <t xml:space="preserve">3801 S Cap of Texas Hwy </t>
  </si>
  <si>
    <t>Barton Creek Plaza Bldg II</t>
  </si>
  <si>
    <t>458-8153x207</t>
  </si>
  <si>
    <t xml:space="preserve">Mike Wiley </t>
  </si>
  <si>
    <t>Ted Doucet &amp; Brent Powdrill</t>
  </si>
  <si>
    <t xml:space="preserve"> 09 BASE YEAR </t>
  </si>
  <si>
    <t>329-5075 217-7777</t>
  </si>
  <si>
    <t>Leonard Rodell</t>
  </si>
  <si>
    <t>Stonebridge Plaza II</t>
  </si>
  <si>
    <t>9,600 N. Mopac Suite 350</t>
  </si>
  <si>
    <t>KENNEDY WILSON</t>
  </si>
  <si>
    <t>Lennard Coplin</t>
  </si>
  <si>
    <t>451-5555</t>
  </si>
  <si>
    <t>METRIC COMMENCE CENTER</t>
  </si>
  <si>
    <t>10300 METRIC BLVD</t>
  </si>
  <si>
    <t>FULL SERVICE</t>
  </si>
  <si>
    <t>OWNER WILL DO DIRECT DEAL WELL BEYOND SUBLEASE TERM. SPACE IS IN GREAT CONDITION AND READY FOR IMMEDIATE MOVE-IN. OPEN CONCEPT WITH PERIMETER OFFICES;  NICE WINDOWs. SUPER LARGE CONFERENCE ROOM. LARGE BREAKROOM AND PRIVATE RESTROOMS.</t>
  </si>
  <si>
    <t>Newly finished space, "as-is" for dense user, break and coffee area, close to hike and bike trails and 2nd street district.  Includes use of 100 Cubicles.</t>
  </si>
  <si>
    <t>Diana Holford
Kristi Svec Simmons</t>
  </si>
  <si>
    <t>225-2707
225-2710</t>
  </si>
  <si>
    <t>1 Chisholm Trail, Suite 210
Round Rock, Texas 78681</t>
  </si>
  <si>
    <t xml:space="preserve">▪    Fully furnished suite
▪   Space is in excellent condition
▪   Private balcony
▪   11 private offices
▪   Open area for cubes
▪   Server room with supplemental HVAC
▪   Kitchen
▪   Workroom
</t>
  </si>
  <si>
    <t>Diana Holford
Bill Gump</t>
  </si>
  <si>
    <t>225-2707
225-2703</t>
  </si>
  <si>
    <t>401 Congress Avenue
Austin, Texas 78701</t>
  </si>
  <si>
    <t>▪   Premier building in Austin
▪   Full service banking - Frost Bank
▪   On-site management
▪   Fitness center and showers
▪   On-site dry cleaner
▪   Building conference center
▪   McCormick and Schmick's, Taco Shack, Texenza Coffee</t>
  </si>
  <si>
    <t>701 Brazos Street
Austin, Texas 78701</t>
  </si>
  <si>
    <t>▪   Available: June 1, 2009
▪   Class A, 16 story office tower
▪   Connected to the Omni Hotel
▪   Fitness center, showers, and pool
▪   Ground floor retail and restaurants
▪   On-site management
▪   Building conference room</t>
  </si>
  <si>
    <t>206 East 9th Street
Austin, Texas 78701</t>
  </si>
  <si>
    <t>6406 North IH-35, Suite 2900
Austin, Texas 78752</t>
  </si>
  <si>
    <t>▪   Furniture available
▪   8 cubes
▪   3 hard wall offices
▪   Large break-room and kitchen
▪   Private restroom
▪   Nicely finished reception area
▪   Great visibility for signage from I-35</t>
  </si>
  <si>
    <t>Kristi Svec Simmons
John Childers</t>
  </si>
  <si>
    <t>225-2710
225-2711</t>
  </si>
  <si>
    <t>7600 Chevy Chase Drive
Austin, Texas 78752</t>
  </si>
  <si>
    <t>▪   Up to 4 reserved parking spaces available
▪   Mix of private and open areas
▪   Copy room
▪   Break area</t>
  </si>
  <si>
    <t>Kristi Svec Simmons
Bill Gump</t>
  </si>
  <si>
    <t>225-2710
225-2703</t>
  </si>
  <si>
    <t>Braker Center I</t>
  </si>
  <si>
    <t>2100 Kramer Lane
Austin, Texas 78758</t>
  </si>
  <si>
    <t xml:space="preserve">▪    Reception Area
▪    Break Room
▪    Server Room
▪    Common Restrooms
▪    Mix of Private Offices and Open Area
▪    Warehouse Space is Air-conditioned
▪    Two Dock Doors Available
▪    Furniture available for use during term
</t>
  </si>
  <si>
    <t>Kristi Svec Simmons</t>
  </si>
  <si>
    <t>Corridor Park 6</t>
  </si>
  <si>
    <t>200-C Parker Drive, Suite 600
Austin, Texas 78728</t>
  </si>
  <si>
    <t>▪   Corner suite
▪   Men’s and women’s restrooms
▪   Mostly open area furnished with cubes
▪   6 offices/conference rooms
▪   47 cubes
▪   Large break room with a sink
▪   Fully furnished
▪   Excellent Plug-n-Play option</t>
  </si>
  <si>
    <t>225-2707
225-2718</t>
  </si>
  <si>
    <t>11211 Taylor Draper Lane
Austin, Texas 78759</t>
  </si>
  <si>
    <t>▪   Mostly open layout
▪   Perimeter offices
▪   Covered parking
▪   Large break room
▪   Supplemental air in the server room
▪   Cat 5E wiring 
▪   Furniture may be available</t>
  </si>
  <si>
    <t>Kristi Svec Simmons
Ryan Bohls</t>
  </si>
  <si>
    <t>225-2710
225-2720</t>
  </si>
  <si>
    <t>One Westlake Plaza</t>
  </si>
  <si>
    <t>1705 Capital of Texas Hwy 
Austin, Texas 78746</t>
  </si>
  <si>
    <t>John Childers</t>
  </si>
  <si>
    <t>225-2711</t>
  </si>
  <si>
    <t>Plus Electrcity</t>
  </si>
  <si>
    <t xml:space="preserve">▪   Data Center collocation opportunity
▪   100 parking spaces
▪   Convenient access to I-35
▪   Flexible layout
▪   Tremendous fiber and power capacity
</t>
  </si>
  <si>
    <t>225-2704
225-2711</t>
  </si>
  <si>
    <t>The Terrace V</t>
  </si>
  <si>
    <t xml:space="preserve">▪   Large block of contiguous space
▪   Furniture may be available
▪   Technical lab areas
▪   5:1,000 parking ratio
▪   Easy access from Mopac and Capital of Texas Hwy
</t>
  </si>
  <si>
    <t>Two Barton Skyway</t>
  </si>
  <si>
    <t>▪   Large block of contiguous space
▪   Fully furnished, Plug-n-play
▪   Engineering and applications lab
▪   Conference and training center
▪   Fitness center and showers</t>
  </si>
  <si>
    <t>Great 20th and 21st Floor Views, Above building standard buildout, Best parking downtown, Private office layout, Favorable parking rates</t>
  </si>
  <si>
    <t>9442 N. Capital of Texas Hwy, Suites 200-A&amp;B</t>
  </si>
  <si>
    <t>Two spaces available, Suite 200-A = 1,235 SF at $19.50/SF/YR Gross, Suite 200-B = 7,396 SF at $16.50/SF/YR + NNNs</t>
  </si>
  <si>
    <t>4005A Banister</t>
  </si>
  <si>
    <t>5001 Plaza on the Lake, Suite 302</t>
  </si>
  <si>
    <t>Hyridge Place</t>
  </si>
  <si>
    <t>8716 MoPac, 2nd Fl</t>
  </si>
  <si>
    <t>Longer term available through Landlord, 2nd Floor with great views, Furniture available</t>
  </si>
  <si>
    <t>515 S. Congress</t>
  </si>
  <si>
    <t>515 S. Congress, Suite 700</t>
  </si>
  <si>
    <t>Open, creative work environment, second floor, tenant controls utilities</t>
  </si>
  <si>
    <t xml:space="preserve">Penn Field </t>
  </si>
  <si>
    <t>3601 S. Congress, Suite B201</t>
  </si>
  <si>
    <t>Creative work environment, Private offices, Tenant controls utilities</t>
  </si>
  <si>
    <t>Great 19th Floor views, Award - Winning building, Best parking downtown, Very efficient layout, Lake views, Health club &amp; restaurant on 1st floor</t>
  </si>
  <si>
    <t xml:space="preserve">Waterford  </t>
  </si>
  <si>
    <t>9208 Waterford Centre</t>
  </si>
  <si>
    <t>Plug-n-Play' Sublease, Lots of windows, Abundant parking, Efficient layout, Furniture available</t>
  </si>
  <si>
    <t xml:space="preserve">Creative work environment, 13 parking spaces, 238 SF - 4,178 SF available </t>
  </si>
  <si>
    <t>Janitorial</t>
  </si>
  <si>
    <t>1611 W. 6th Street</t>
  </si>
  <si>
    <t>.50 bumps per year.  TI negotiable. Medical offices setup as patient rooms with reception area.</t>
  </si>
  <si>
    <t>7900 FM 1826</t>
  </si>
  <si>
    <t>Seton Southwest Healthcare Plaza</t>
  </si>
  <si>
    <t>422-5677</t>
  </si>
  <si>
    <t>Cathy Coneway</t>
  </si>
  <si>
    <t>.50 bumps per year.  TI negotiable. Medical offices setup as reception, offices, break area for OB/GYN group</t>
  </si>
  <si>
    <t>Forum Park</t>
  </si>
  <si>
    <t>▪   Incredible downtown views
▪   Top floor
▪   Great access to downtown
▪   Exterior hard wall office layout with open area on glass
▪   13 private offices
▪   Conference room with downtown view
▪   New build out</t>
  </si>
  <si>
    <t>John Childers
Kristi Svec Simmons</t>
  </si>
  <si>
    <t>225-2711
225-2710</t>
  </si>
  <si>
    <t>Mira Vista</t>
  </si>
  <si>
    <t>2705 Bee Cave Rd
Austin, Texas 78746</t>
  </si>
  <si>
    <t>▪   Private office layour
▪   Rare space in Mira Vista
▪   Covered parking
▪   Close proximity to restaurants
▪   Great location
▪   Divisible to 3,701 and 2,453 SF</t>
  </si>
  <si>
    <t>Office Leasespace.com</t>
  </si>
  <si>
    <t xml:space="preserve">Patrick Ley  </t>
  </si>
  <si>
    <t xml:space="preserve">Vista Ridge </t>
  </si>
  <si>
    <t>912 S Capirtal of Texas Hwy Ste 320, 78746</t>
  </si>
  <si>
    <t>512-795-7708 409-594-3397</t>
  </si>
  <si>
    <t>Equis</t>
  </si>
  <si>
    <t>Travis Hicks</t>
  </si>
  <si>
    <t>494-9000</t>
  </si>
  <si>
    <t>3600 N. Capital of TX Hwy, Suite B370</t>
  </si>
  <si>
    <t>Furniture available.  Large reception, 1 conference room, 4 offices on glass, 18 cubes,  IT Room</t>
  </si>
  <si>
    <t>1601 S MoPac</t>
  </si>
  <si>
    <t>Class A finish out,  furniture negotiable, and combination of open and priveate office</t>
  </si>
  <si>
    <t>Braker Point III</t>
  </si>
  <si>
    <t>10801  MoPac Expressway</t>
  </si>
  <si>
    <t xml:space="preserve">Class A build-out, Great Views,  Easy access to MoPac &amp; 183 </t>
  </si>
  <si>
    <t>One Congress Plaza</t>
  </si>
  <si>
    <t>111 Congress Ave</t>
  </si>
  <si>
    <t>"Plug-n-Play" deal,  Health club and fitness center, great downtown location</t>
  </si>
  <si>
    <t>300 W. 6th Street</t>
  </si>
  <si>
    <t>Parking 3.1/1000, Thistle Café on Site,  Wi-fi</t>
  </si>
  <si>
    <t>Kaleido</t>
  </si>
  <si>
    <t>9390 Research Blvd., Suite 300</t>
  </si>
  <si>
    <t>Furniture available</t>
  </si>
  <si>
    <t>Prominent Pointe I</t>
  </si>
  <si>
    <t>8310  Capital of Tx Hwy, Suite 345</t>
  </si>
  <si>
    <t>Three furnished offices and six workstations, coffee bar</t>
  </si>
  <si>
    <t>2901 Via Fortuna</t>
  </si>
  <si>
    <t>Phone system in place, plug-n-play, 5/1000 parking,  24 offies, 137 workstations</t>
  </si>
  <si>
    <t>Erin Morales</t>
  </si>
  <si>
    <t>City View Center</t>
  </si>
  <si>
    <t>1122 Capital of Texas Hwy</t>
  </si>
  <si>
    <t>Parking 4:1000/Furniture</t>
  </si>
  <si>
    <t>Hale Umstattd</t>
  </si>
  <si>
    <t>Quarry Oaks Atrium I</t>
  </si>
  <si>
    <t>10900 Stonelake Blvd, Austin, Tx 78759</t>
  </si>
  <si>
    <t>Plug and Play Call Center Space, 6/1000 structured parking</t>
  </si>
  <si>
    <t>CitiBank Building</t>
  </si>
  <si>
    <t>611 West 5th @ Rio Grande, Austin, Tx 78701</t>
  </si>
  <si>
    <t>Entire 3rd floor, great access, views, on-site banking</t>
  </si>
  <si>
    <t>12th floor, Fortune 50 credit on the lease, covered parking</t>
  </si>
  <si>
    <t>McAllister and Associates</t>
  </si>
  <si>
    <t>Susanf McCampbell</t>
  </si>
  <si>
    <t>912 South Capital of Texas Hwy ste 170</t>
  </si>
  <si>
    <t>Grubb &amp; Ellis</t>
  </si>
  <si>
    <t>512-788-5890</t>
  </si>
  <si>
    <t>Flexible square footages and terms available.  Range of square footage from 3000-23,000 sft. No Landlord approval required., faster process.  City and lake views from the offices on the glass.</t>
  </si>
  <si>
    <t>8303 N MoPac Expy</t>
  </si>
  <si>
    <t>Well planned space that has reception, conference and full kitchen with 4 offices on the glass.  28 cubes available and could come with space.  Plug n play space ready to go.</t>
  </si>
  <si>
    <t>%Change</t>
  </si>
  <si>
    <t>SQFT</t>
  </si>
  <si>
    <t>Summit @ La Fontera</t>
  </si>
  <si>
    <t>CBD / Class A building - Class A corporate, executive space. Beautiful, efficient 5th floor suite with elevator lobby exposure, West facing with lake views. Upgraded finishes -- lighting, hardwood floors, etc.  4 hard wall offices (2 on glass), conference room, reception, break/copy/file/workroom.</t>
  </si>
  <si>
    <t>Mohr Partners</t>
  </si>
  <si>
    <t>Jarrett Dunaway</t>
  </si>
  <si>
    <t>The Domain</t>
  </si>
  <si>
    <t>11400 Burnet Rd - Bldg 5 78758</t>
  </si>
  <si>
    <t>Base Yr</t>
  </si>
  <si>
    <t>499-4918</t>
  </si>
  <si>
    <t>San Jacinto Tower</t>
  </si>
  <si>
    <t>98 San Jacinto</t>
  </si>
  <si>
    <t>Dan Meyer, Carl Condon</t>
  </si>
  <si>
    <t>Carl Condon, Michael Kennedy</t>
  </si>
  <si>
    <t>Stunning Lake Austin views from incredibly large training/conference room and private offices.  Mainly a private office layout, with some open area.  Large kitchen/break room.  4/1000 parking of which 75% is covered.  Truly the best space in the building!</t>
  </si>
  <si>
    <t>3801 S Cap of Texas Hwy Ste 150</t>
  </si>
  <si>
    <t>Convienient Location w/ Great Free Parking, Some Furniture Available.   Suite 150 Available consisting of 9,510 SF</t>
  </si>
  <si>
    <t xml:space="preserve">Full Service  </t>
  </si>
  <si>
    <t xml:space="preserve">• Ample Surface Parking
• Walking distance to restaurants,
       hotels and shops at the Domain </t>
  </si>
  <si>
    <t>2-4 Years</t>
  </si>
  <si>
    <t>11501 Domain Dr</t>
  </si>
  <si>
    <t>Domain 5</t>
  </si>
  <si>
    <t>(512) 474-2411</t>
  </si>
  <si>
    <t>Benita Dryden
Chrissy Cornelius</t>
  </si>
  <si>
    <t>101 Westlake Drive</t>
  </si>
  <si>
    <t xml:space="preserve"> + E&amp;J</t>
  </si>
  <si>
    <t>Great location next to Treaty Oaks Bank, Like new finish, some office and cube furniture available, ample parking and flexible term.</t>
  </si>
  <si>
    <t>Can divide into 4,216sf and 3,745sf, very fresh innovative buildout, west-end 10th floor view, below market rate, favorable parking ratios and rates.</t>
  </si>
  <si>
    <t>One La Costa Office Building</t>
  </si>
  <si>
    <t>AQUILA Commercial</t>
  </si>
  <si>
    <t>401 Congress Ave.</t>
  </si>
  <si>
    <t>Neg</t>
  </si>
  <si>
    <t>Chris Perry / Jake Ragusa</t>
  </si>
  <si>
    <t>684-3803 / 684-3817</t>
  </si>
  <si>
    <t>Norwood Tower</t>
  </si>
  <si>
    <t>114 W. 7th St.</t>
  </si>
  <si>
    <t>Sloan Spaeth / Jay Lamy</t>
  </si>
  <si>
    <t>684-3815 / 684-3806</t>
  </si>
  <si>
    <t>Domain II</t>
  </si>
  <si>
    <t>11400 Burnet Rd.</t>
  </si>
  <si>
    <t>Chad Barrett / Bart Matheney</t>
  </si>
  <si>
    <t>684-3807 / 684-3808</t>
  </si>
  <si>
    <t>Research Park Plaza IV</t>
  </si>
  <si>
    <t>12301 Research Blvd - Bldg IV - Suite 300</t>
  </si>
  <si>
    <t>Jay Lamy</t>
  </si>
  <si>
    <t>684-3806</t>
  </si>
  <si>
    <t>1221 S. MoPac Expy.</t>
  </si>
  <si>
    <t>816 Congress</t>
  </si>
  <si>
    <t>816 Congress Ave
Austin, Texas 78701</t>
  </si>
  <si>
    <t>▪    Opportunity for a full floor user
▪    6th Floor
▪    Landlord willing to do a longer term
▪    Fitness center, building conference room, and deli
▪    Private office layout
▪    Efficient space with incredible downtown views
▪    Parking available at below market rates
▪    Furniture available
▪    Ability to use existing Nortel PBX phone switch during term</t>
  </si>
  <si>
    <t>Bill Gump
Kristi Svec Simmons</t>
  </si>
  <si>
    <t>225-2703
225-2710</t>
  </si>
  <si>
    <t>Plug &amp; Play, Furniture and Phone can be made available.</t>
  </si>
  <si>
    <t xml:space="preserve">Gross </t>
  </si>
  <si>
    <t>10801 Mopac Exp., Austin, TX 78759</t>
  </si>
  <si>
    <t>Jamie Patterson/Ford Alexander</t>
  </si>
  <si>
    <t>3007 Longhorn Blvd. Suite 11, 112, 113</t>
  </si>
  <si>
    <t>3007 Longhorn Blvd.</t>
  </si>
  <si>
    <t>684-3812</t>
  </si>
  <si>
    <t>Zane Cole</t>
  </si>
  <si>
    <t>8900  Shoal Creek, Bldg 400</t>
  </si>
  <si>
    <t>8900 Shoal Creek</t>
  </si>
  <si>
    <t>On-site showers.  Work out facility in building.  Furniture negotiable.</t>
  </si>
  <si>
    <t>one block from Capitol, term through next Legislative session, 3 garage spaces</t>
  </si>
  <si>
    <t>1001 Congress</t>
  </si>
  <si>
    <t>Carl Condon, Chrissy Cornelius</t>
  </si>
  <si>
    <t>Stonelake</t>
  </si>
  <si>
    <t>4030 West Braker Lane, Ste 320</t>
  </si>
  <si>
    <t>Contiguous to 4087 RSF for 10,520 Total</t>
  </si>
  <si>
    <t>11921 Mopac Expressway</t>
  </si>
  <si>
    <t>Contiguous to 6,433 RSF for 10,520 Total</t>
  </si>
  <si>
    <t>Returned to Landlord</t>
  </si>
  <si>
    <t>8000 Andersen Square</t>
  </si>
  <si>
    <t>E + J</t>
  </si>
  <si>
    <t>Bought out Lease</t>
  </si>
  <si>
    <t>Carl Condon/Chrissy Cornelius</t>
  </si>
  <si>
    <t>Modified Gross</t>
  </si>
  <si>
    <t>First floor, lobby exposure, floor to ceiling glass</t>
  </si>
  <si>
    <t>221 Congress, Austin, TX 78701</t>
  </si>
  <si>
    <t>Chase Bank Tower</t>
  </si>
  <si>
    <t>Austin Office Space</t>
  </si>
  <si>
    <t>Matt Watson</t>
  </si>
  <si>
    <t>512.349.7629</t>
  </si>
  <si>
    <t>300 West 6th St.reet 78701</t>
  </si>
  <si>
    <t>Highly designed and finished out space with exposed ceilings, stained concrete flooring, and unbelievable views. Configured with perimeter offices (approx 12-13) with interior open workspace, large open break room and several conference rooms. This is truly one of the most unique spaces in Austin with incredible views and access to two balconies within the space. Some furniture in place and negotiable</t>
  </si>
  <si>
    <t>300 West 6th Stree</t>
  </si>
  <si>
    <t>Treaty Oak Bank</t>
  </si>
  <si>
    <t>Lavaca Plaza</t>
  </si>
  <si>
    <t>504 Lavaca Plaza
Austin, Texas 78701</t>
  </si>
  <si>
    <t>Russell Young
Ryan Bohls</t>
  </si>
  <si>
    <t>225-1728
225-2720</t>
  </si>
  <si>
    <t>100 Congress Avenue
Austin, Texas 78701</t>
  </si>
  <si>
    <t>Nate Stricklen</t>
  </si>
  <si>
    <t>499-4921</t>
  </si>
  <si>
    <t>1301 S. MoPac Expressway</t>
  </si>
  <si>
    <t>Open configuration.  21,967 S.F. on 1st floor with Lobby presence.  4,162 S.F. of lower lever space.</t>
  </si>
  <si>
    <t>Jerry M. Frey</t>
  </si>
  <si>
    <t>Seton NW Health Plaza</t>
  </si>
  <si>
    <t>11111 Research Blvd, Suite 400, 78759</t>
  </si>
  <si>
    <t>Traditional Doctor's Office at Seton !                                                                               Pateient Waiting Area, Exam Rooms, Admin. Station, Filing,  etc.</t>
  </si>
  <si>
    <t>11501 Domain Drive, Suite 100, 78758</t>
  </si>
  <si>
    <t>Broker Incentive of 1 1/2 % for lease signed prior to 12-31-09.                                       Approx. 2,000 SF Data Center space with Raised Floor</t>
  </si>
  <si>
    <t>1301 S Mopac Expy, Suite 200,78746</t>
  </si>
  <si>
    <t>Plug N Play.  Furnishings available.  Large Break Room.</t>
  </si>
  <si>
    <t>Stratum A</t>
  </si>
  <si>
    <t>11044 Research Blvd.</t>
  </si>
  <si>
    <t>Furniture available.  Kitchen.  Work room.  A couple offices with large open area.</t>
  </si>
  <si>
    <t>512 699 2104</t>
  </si>
  <si>
    <t>Las Cimas III</t>
  </si>
  <si>
    <t>815 Las Cimas Parkway Austin, Texas</t>
  </si>
  <si>
    <t>12-36 months</t>
  </si>
  <si>
    <t>fresh space, never occoupied. Flexible terms</t>
  </si>
  <si>
    <t>Michael Kennedy</t>
  </si>
  <si>
    <t>8000 Anderson Square</t>
  </si>
  <si>
    <t>UGL Equis</t>
  </si>
  <si>
    <t>Keith Zimmerman</t>
  </si>
  <si>
    <t>35th and Jefferson</t>
  </si>
  <si>
    <t xml:space="preserve">Divisible.  Plug and play.  </t>
  </si>
  <si>
    <t>Bridgepoint V</t>
  </si>
  <si>
    <t>6011 West Courtyard</t>
  </si>
  <si>
    <t>Divisible. Full floor.  Furniture available.  All hard wall offices.</t>
  </si>
  <si>
    <t>Great office space on the 13th Floor, this sublease opportunity gives a subtenant the high profile of a superior Class A building at competitive prices. This space has good Downtown and South views across Lady Bird Lake</t>
  </si>
  <si>
    <t>1-3 Years</t>
  </si>
  <si>
    <t>Michael Kennedy, Benita Dryden, Chrissy Cornelius</t>
  </si>
  <si>
    <t>8701 MoPac, Suite 400</t>
  </si>
  <si>
    <t xml:space="preserve">Great Value Office Opportunity. 12 Private offices, remainder open for cubes. Private entrance. Common area rest rooms. Building signage available. Key Card Access. Ample Parking. Tenant controls thermostat. Flexible lease terms.  Owner Occupied, dual Tenant, stand alone building. Marketing Flyer: http://www.austinofficespace.com/8500ShoalCreekSub.pdf </t>
  </si>
  <si>
    <t>8500 Shoal Creek Blvd., Bldg III, Ste 200</t>
  </si>
  <si>
    <t>8500 Shoal Creek</t>
  </si>
  <si>
    <t>349-7701</t>
  </si>
  <si>
    <t>Zach Ellis</t>
  </si>
  <si>
    <t>• All Open Area (Possible Neg. for 1 private office)                                                                                                                                • Shared Kitchen Area                                                                                                           • Private entrance/access</t>
  </si>
  <si>
    <t>FS</t>
  </si>
  <si>
    <t>9101 Burnet Road</t>
  </si>
  <si>
    <t>The Continental Building</t>
  </si>
  <si>
    <t>512.795.7708</t>
  </si>
  <si>
    <t>Patrick Ley</t>
  </si>
  <si>
    <t>OfficeLeaseSpace.com</t>
  </si>
  <si>
    <r>
      <rPr>
        <sz val="8"/>
        <rFont val="Myriad Pro"/>
        <family val="2"/>
      </rPr>
      <t xml:space="preserve">• 2 offices - May be leased together or separate                                                                                                                                                   • 110 SF ($400), 173 SF ($600)                                                                                                                                               • </t>
    </r>
    <r>
      <rPr>
        <sz val="8"/>
        <rFont val="Arial"/>
        <family val="2"/>
      </rPr>
      <t>High end Mid-Century/Modern finish out                                                                        • Free WiFi/utilities, limited copies                                                                                                      • Shared conference/break room/reception</t>
    </r>
  </si>
  <si>
    <t>12+</t>
  </si>
  <si>
    <t>MTM</t>
  </si>
  <si>
    <t>3009 N. Lamar</t>
  </si>
  <si>
    <t>Southpark 3</t>
  </si>
  <si>
    <t>John Childers
Ryan Bohls</t>
  </si>
  <si>
    <t>Kristi Svec Simmons
Russell Young</t>
  </si>
  <si>
    <t>Prefer to share space, but entire space is negotiable. Looking to get a wuikc deal done. Some furniture in place! Call/email for flyer.</t>
  </si>
  <si>
    <t>912 S. Capital of Texas Hwy</t>
  </si>
  <si>
    <t>Vista Ridge</t>
  </si>
  <si>
    <t>8834 N. Capital of TX Hwy.</t>
  </si>
  <si>
    <t>Furniture available, great floor to glass ratio</t>
  </si>
  <si>
    <t>Space can be divided into 3,393 or 5,791 SF</t>
  </si>
  <si>
    <t>Greg Johnston</t>
  </si>
  <si>
    <t>Avallon V</t>
  </si>
  <si>
    <t>NHP Building</t>
  </si>
  <si>
    <t>1609 Shoal Creek</t>
  </si>
  <si>
    <r>
      <rPr>
        <sz val="8"/>
        <rFont val="Myriad Pro"/>
        <family val="2"/>
      </rPr>
      <t xml:space="preserve">• 2 offices - May be leased together or separate                                                                                                                                                   • 150 SF Exterior ($500), 180 SF Interior ($500)                                                                                                                                               </t>
    </r>
    <r>
      <rPr>
        <sz val="8"/>
        <rFont val="Arial"/>
        <family val="2"/>
      </rPr>
      <t xml:space="preserve">                                                                                                                                                                         • Shared conference/break room/reception</t>
    </r>
  </si>
  <si>
    <t xml:space="preserve">Chris Gamel </t>
  </si>
  <si>
    <t>512-788-5868</t>
  </si>
  <si>
    <t>Walnut Creek Corporate Center - 14</t>
  </si>
  <si>
    <t>8606 Wall St</t>
  </si>
  <si>
    <t>Warehouse</t>
  </si>
  <si>
    <t xml:space="preserve">* Approximately 12,000 Sq. Ft. * Approximately 1,000 SF of Office space * $0.65 gross monthly rate with a base year for expenses * Located in the Walnut Creek Business Park, near the Hwy 290 East and Hwy 183 intersection * 24 Ft. clear height * Six dock-high overhead doors * Class 4 Sprinkler System </t>
  </si>
  <si>
    <t>▪   Flexible floor plans
▪   Great views of the city
▪   Furniture available
▪   Parking available at $125.00/space/month
▪   Divisible to 4,559 square feet</t>
  </si>
  <si>
    <t>2901 Via Fortuna
Austin, Texas 78746</t>
  </si>
  <si>
    <t>1601 S MoPac Expy
Austin, Texas 78746</t>
  </si>
  <si>
    <t>Regency Office Park</t>
  </si>
  <si>
    <t>2100 South IH-35
Austin, Texas 78704</t>
  </si>
  <si>
    <t>Plus Janitorial</t>
  </si>
  <si>
    <t>▪   Incredible downtown views
▪   15th floor, North views 
▪   Furniture available
▪   Lots of natural light
▪   Hard wall office layout with open area 
▪   10 private offices
▪   8 cubicles
▪   1 conference room
▪   Recent remodel
▪   Covered parking available
▪   Strong credit sublessor
▪   On-site health facility and deli
▪   Immediate access to Lady Bird Lake</t>
  </si>
  <si>
    <t>Kathy Carbonetti
Ryan Bohls</t>
  </si>
  <si>
    <t>225-2717
225-2720</t>
  </si>
  <si>
    <t>N/A</t>
  </si>
  <si>
    <t>▪   Incredible, downtown views
▪   South views
▪   2 blocks from the State Capitol
▪   Interior hard wall office layout with open area on glass
▪   13 private offices
▪   2 private call rooms
▪   2 conference rooms
▪   New build out
▪   Covered parking available
▪   Available: November 1, 2009</t>
  </si>
  <si>
    <t>▪   New build out
▪   Incredible downtown views
▪   Exterior hard wall office layout
▪   12 private offices
▪   Conference room with floor to ceiling windows
▪   Full floor user</t>
  </si>
  <si>
    <t>Diana Holford
Ryan Bohls</t>
  </si>
  <si>
    <t>225-2707
225-2720</t>
  </si>
  <si>
    <t>4301 Westbank Drive 
Austin, Texas 78746</t>
  </si>
  <si>
    <t>▪   Large conference room 
▪   10 exterior offices
▪   Copy room and server room
▪   Large open area
▪   Kitchen/break room
▪   Reception area
▪   Service counter
▪   Some covered parking3</t>
  </si>
  <si>
    <t>2211 South IH-35 
Austin, Texas 78741</t>
  </si>
  <si>
    <t>Steve Sanders</t>
  </si>
  <si>
    <t>225-2704</t>
  </si>
  <si>
    <t>Braker Center III</t>
  </si>
  <si>
    <t>11604 Stonehollow
Austin, Texas 78758</t>
  </si>
  <si>
    <t>▪   Excellent North Central location
▪   4 or more dock doors
▪   1,500-6,000 SF of office space available
▪   4 or more private offices with reception
▪   Willing to consider shorter or longer term
▪   24' ceiling height</t>
  </si>
  <si>
    <t>225-2710
225-1728</t>
  </si>
  <si>
    <t>Hart InterCivic Bldg</t>
  </si>
  <si>
    <t>15500 Wells Port Drive
Austin, Texas 78728</t>
  </si>
  <si>
    <t>▪   100% office configuration
▪   Reception Area
▪   Break Room
▪   Server Room
▪   Common Restrooms
▪   Mix of Private Offices and Open Area
▪   Furniture available for use during term
▪   Building signage available</t>
  </si>
  <si>
    <t>225-2711
225-2720</t>
  </si>
  <si>
    <t>4209 South Industrial Drive
Austin, Texas 78744</t>
  </si>
  <si>
    <t>▪   +/- 1,000 SF of newly finished office space
▪   Great warehouse space
▪   Dock and grade level doors
▪   Racking potentially available</t>
  </si>
  <si>
    <t>8701 MoPac, Suite 305</t>
  </si>
  <si>
    <t>Corporate profile space w/ excellent ratio of private office -open area. Atrium Centre has building conference room, work out/locker room facility.Excess of 4:1000 parking, possible reserved.  Contiguous to Suite 304 for +-5448 rsf.</t>
  </si>
  <si>
    <t>8701 MoPac, Suite 304</t>
  </si>
  <si>
    <t>Corporate profile space w/ excellent ratio of private office -open area. Atrium Centre has building conference room, work out/locker room facility.Excess of 4:1000 parking, possible reserved.  Contiguous to Suite 305 for +-5448 rsf.</t>
  </si>
  <si>
    <t>8701 MoPac, Suite 304/305</t>
  </si>
  <si>
    <t>Corporate profile space w/ quality finishes, good ratio of private office -open area; Atrium Centre has building conference room, work out/locker room facility.Excess of 4:1000 parking, some reserved.  Divisible / smallest +- 2395.Contiguous to 3053, Suite 304 for +-5448rsf.</t>
  </si>
  <si>
    <t>Corporate profile space w/ excellent office configuration, new finishes. Atrium Centre has building conference room, work out/locker room facility.Excess of 4:1000 parking, possible reserved.  Contiguous to Suite 420 for +-9,700 rsf. Divisible various sizes, smallest +- 1800 rsf.</t>
  </si>
  <si>
    <t>Ford Alexander, Ryan Kasten, Taylor Pearce</t>
  </si>
  <si>
    <t>Amber Oaks Building A</t>
  </si>
  <si>
    <t>13640 Briarwick Dr., Austin, TX 78729</t>
  </si>
  <si>
    <t>1st floor space; 5:1,000 parking</t>
  </si>
  <si>
    <t>Retail</t>
  </si>
  <si>
    <t>Mark D. Blake</t>
  </si>
  <si>
    <t>293-1041</t>
  </si>
  <si>
    <t>The Shops at Volente</t>
  </si>
  <si>
    <t>11416 FM 620 N</t>
  </si>
  <si>
    <t xml:space="preserve">2551 N Mays St </t>
  </si>
  <si>
    <t>2551 N Mays St - Round Rock</t>
  </si>
  <si>
    <t>5.40 NNN</t>
  </si>
  <si>
    <t>It is office/flex space only no loading or warehouse area is associated with it.</t>
  </si>
  <si>
    <t>9001 N IH35</t>
  </si>
  <si>
    <t>HPI Corporate Services</t>
  </si>
  <si>
    <t>Exchange Park</t>
  </si>
  <si>
    <t>7800 Shoal Creek</t>
  </si>
  <si>
    <t>600 Congress, 25th Floor</t>
  </si>
  <si>
    <t>Russell Todd</t>
  </si>
  <si>
    <t>538-0066</t>
  </si>
  <si>
    <t>2310 Donley Dr</t>
  </si>
  <si>
    <t>Walnut Creek 3</t>
  </si>
  <si>
    <t>9101 Wall St, Bldg 3</t>
  </si>
  <si>
    <t>Cubes/Furniture could be made available. Covered Parking. Parking ratio is 3.8/1000. Cafe/Deli in building. Exercise gym/Locker room in building. After hours secured card access.</t>
  </si>
  <si>
    <t>Russell Young
Jake Ragusa</t>
  </si>
  <si>
    <t>225-1728
225-2705</t>
  </si>
  <si>
    <t>1221 MoPac Expy S
Austin, Texas 78746</t>
  </si>
  <si>
    <t>▪   Easy Access to MoPac and downtown
▪   Class A Office Space – lobby exposure
▪   Creative finish out
▪   Covered parking 4:1,000
▪   Furniture available
▪   Server room with supplemental HVAC
▪   Longer term available with Landlord</t>
  </si>
  <si>
    <t>Tania Lingor</t>
  </si>
  <si>
    <t>Triton</t>
  </si>
  <si>
    <t>7035 Bee Cave Rd</t>
  </si>
  <si>
    <t>Shared space on third floor.  Shared kitchen and conference room.  Fully furnished, ample parking.  Adjacent 1,351 SF available from landlord.</t>
  </si>
  <si>
    <t>35th &amp; Jefferson</t>
  </si>
  <si>
    <t>3500 Jefferson</t>
  </si>
  <si>
    <t>Parquet floors, 4.5:1000 covered parking, $0.50 increases</t>
  </si>
  <si>
    <t>Jon Wheless   / Jay Lamy</t>
  </si>
  <si>
    <t>Jon Wheless</t>
  </si>
  <si>
    <t>684-3828/ 684-3806</t>
  </si>
  <si>
    <t>Will subdivide, Private office layout, Large server room, Furniture and network infrastructure available</t>
  </si>
  <si>
    <t>13581 Pond Springs Road, ste 450</t>
  </si>
  <si>
    <t>Springwoods Business Center</t>
  </si>
  <si>
    <t xml:space="preserve"> Plug and Play.  Strong credit Sublessor.</t>
  </si>
  <si>
    <t>12501 Research Blvd</t>
  </si>
  <si>
    <t>Research Park Bldg 5</t>
  </si>
  <si>
    <t>349-0000</t>
  </si>
  <si>
    <t>Class A law-firm buildout on the 12th Floor. Tenant Improvement Allowance may be available. Excellent views of Town Lake.</t>
  </si>
  <si>
    <t>111 Congress</t>
  </si>
  <si>
    <t>Chris Perry / Jay Lamy</t>
  </si>
  <si>
    <t>The leased space has 24 ft. clear height with six dock-high doors and approximately 1,000 SF of open office space.</t>
  </si>
  <si>
    <t>512.788.5868</t>
  </si>
  <si>
    <t>Chris Gamel</t>
  </si>
  <si>
    <t>Divisible 3, 646 -7,997 sf</t>
  </si>
  <si>
    <t>Russell Davis</t>
  </si>
  <si>
    <t>Park North Building 1</t>
  </si>
  <si>
    <t>8200 North MoPac, Austin, Texas 78759</t>
  </si>
  <si>
    <t>Furniture available, 3.5/1000 parking</t>
  </si>
  <si>
    <t>3,100 sf available on the 1st floor and 1,520 sf available on the 2nd, can be leased separately or combined for a total of 4,620 sf.  Great opporunity to office on Congress Avenue.  Furniture is available.</t>
  </si>
  <si>
    <t>716 Congress Avenue</t>
  </si>
  <si>
    <t>Barclay Building</t>
  </si>
  <si>
    <t>Benita Dryden
Carl Condon</t>
  </si>
  <si>
    <t>▪   Prime Southwest location
▪   Easy access to MoPac and downtown
▪   Class A Office Space
▪   Existing cabling infrastructure
▪   Server Room with 5 ton HVAC unit
▪   Covered parking
▪   20 exterior offices
▪   Reception with elevator lobby exposure
▪   Furniture available
▪   Existing cabling infrastructure in place
▪   Data closet with independent 5-ton cooling unit</t>
  </si>
  <si>
    <t>Diana Holford</t>
  </si>
  <si>
    <t>The Escalade Bldg A</t>
  </si>
  <si>
    <t>The Offices at the Domain Bldg 1</t>
  </si>
  <si>
    <t>Erin Morales  Nate Stricklen</t>
  </si>
  <si>
    <t>Lee Ellison</t>
  </si>
  <si>
    <t>Christine Cornelius</t>
  </si>
  <si>
    <t xml:space="preserve">Can lease three floor separate or combined 1st floor 3476, 2nd floor 4301, 3rd </t>
  </si>
  <si>
    <t>Gross all bill paid</t>
  </si>
  <si>
    <t>3108 North Lamar</t>
  </si>
  <si>
    <t xml:space="preserve">Day Cable </t>
  </si>
  <si>
    <t>Day Cable Company</t>
  </si>
  <si>
    <t>John Childers
Geoffrey Gilbert</t>
  </si>
  <si>
    <t xml:space="preserve">
John Childers</t>
  </si>
  <si>
    <t xml:space="preserve">
Ryan Bohls</t>
  </si>
  <si>
    <t>High profile Class AA building; views of the Capitol, Lady Bird Lake and the Hill Country; walking distance to restaurants, shopping and hike &amp; bike trail</t>
  </si>
  <si>
    <t>300 West 6th Street</t>
  </si>
  <si>
    <t>300 West 6th</t>
  </si>
  <si>
    <t>Plug and Play office with 40 new cubicles and  3 interior  offices with executive style desks and bookshelves.  Convienient Location w/ Great Free Parking,  Bring us a deal!</t>
    <phoneticPr fontId="0" type="noConversion"/>
  </si>
  <si>
    <t>Immediate</t>
    <phoneticPr fontId="0" type="noConversion"/>
  </si>
  <si>
    <t>3801 S Cap of Texas Hwy Ste 100</t>
    <phoneticPr fontId="0" type="noConversion"/>
  </si>
  <si>
    <t>221 West 6th Street</t>
  </si>
  <si>
    <t>Las Cimas Office Park, Bldg III</t>
  </si>
  <si>
    <t>805 Las Cimas Pkwy</t>
  </si>
  <si>
    <t>95% open configuration.  Furniture available</t>
  </si>
  <si>
    <t>6801 N. Capital of Texas Highway</t>
  </si>
  <si>
    <t>Lakewood Center II</t>
  </si>
  <si>
    <t>Ryan Kasten &amp; Ford Alexander</t>
  </si>
  <si>
    <t>1701 Director's Blvd</t>
  </si>
  <si>
    <t>Ryan Kasten &amp; Taylor Pearce</t>
  </si>
  <si>
    <t>Endeavor Real Estat</t>
  </si>
  <si>
    <t>Jamil Alam</t>
  </si>
  <si>
    <t>512.970.4111</t>
  </si>
  <si>
    <t>600 Congress Ave</t>
  </si>
  <si>
    <t xml:space="preserve">805 Las Cimas Parkway </t>
  </si>
  <si>
    <t>472-5000</t>
  </si>
  <si>
    <t>Rachel Coulter/Scott Flack</t>
  </si>
  <si>
    <t>Live Oak - Gottesman</t>
  </si>
  <si>
    <t>225-2711
917-4411</t>
  </si>
  <si>
    <t>100 Congress
Austin, Texas 78701</t>
  </si>
  <si>
    <t>▪   Incredible downtown views
▪   Full Floor
 ▪  Furniture available
 ▪  Lots of natural light
 ▪  Law firm layout with new finishes
 ▪  Conference room
▪   Recent remodel
▪   Covered parking available
▪   Strong credit sublessor
▪   On-site health facility and deli
▪   Immediate access to Lady Bird Lake</t>
  </si>
  <si>
    <t>▪   Incredible downtown views
▪   15th floor, North views 
 ▪  Furniture available
 ▪  Lots of natural light
 ▪  Hard wall office layout with open area 
 ▪  7 private offices
 ▪  4 cubicles
 ▪  1 conference room
▪   Recent remodel
▪   Covered parking available
▪   Strong credit sublessor
▪   On-site health facility and deli
▪   Immediate access to Lady Bird Lake</t>
  </si>
  <si>
    <t>11401 Century Oaks Terrace
Austin, Texas 78759</t>
  </si>
  <si>
    <t>901 MoPac Expy S
Austin, Texas 78746</t>
  </si>
  <si>
    <t xml:space="preserve">Private offices; can be opened up. Excellent condition. Strong sublessor. Covered parking. Very nice health facility. </t>
  </si>
  <si>
    <t>10415 Morado Circle</t>
  </si>
  <si>
    <t>370-2418</t>
  </si>
  <si>
    <t>4 Offices, Reception, Conference Room, Break Room, Bathroom</t>
  </si>
  <si>
    <t>3316 Bee Caves Road, Westlake Hills, Texas</t>
  </si>
  <si>
    <t>3316 Bee Caves</t>
  </si>
  <si>
    <t>3600 N Capital of Texas Hwy, Suite 300</t>
  </si>
  <si>
    <t>San Clemente B</t>
  </si>
  <si>
    <t>1016 La Posada, Suite 120</t>
  </si>
  <si>
    <t>7 private offices and open layout, break room, large conference room, most furniture available, ground floor atrium visibility</t>
  </si>
  <si>
    <t>213 W 4th Street</t>
  </si>
  <si>
    <t>Creative office space above Qua bar on 4th.  Lots of natural light, stained concrete floors, creative and open hardwall layout.  Parking available.</t>
  </si>
  <si>
    <t>Penn Field</t>
  </si>
  <si>
    <t>3601 S Congress Ave, Suite B201</t>
  </si>
  <si>
    <t>High glass ratio (all along front of space).  Some covered parking, tenant controlled utilities, break area.</t>
  </si>
  <si>
    <t>3839 Bee Cave Rd</t>
  </si>
  <si>
    <t>3839 Bee Cave Rd, Suite 100</t>
  </si>
  <si>
    <t>Ground floor Westlake office space.  Lots of private office and large open areas with furniture available.  Extra large conference/training room on glass, two break areas.  Open parking with lots of shade and great views out of the window offices.  Most of the modular furniture is available.</t>
  </si>
  <si>
    <t>Ted Doucet &amp; Greg Johnston</t>
  </si>
  <si>
    <t>Lakewood on the Park B</t>
  </si>
  <si>
    <t>7600 N. Capital of Texas Highway</t>
  </si>
  <si>
    <t>Leased, Lost Listing, or Removed from Sublease Market Report</t>
  </si>
  <si>
    <t>▪   Exceptional build out
▪   Located in the heart of the Domain retail
▪   Mix of open area and private offices
▪   Multiple conference rooms
▪   Large break area
▪   Free covered parking, 3.63 per 1,000 s.f.</t>
  </si>
  <si>
    <t>Ted Doucet &amp; Rick Whiteley</t>
  </si>
  <si>
    <t>One Far West</t>
  </si>
  <si>
    <t>3410 Far West Boulevard, #280</t>
  </si>
  <si>
    <t>New finishes throughout, move-in ready, floor-to-ceiling glass, reception, large conference room, 10 offices, kitchen, IT room, plug &amp; play wiring in place</t>
  </si>
  <si>
    <t>Kathy Carbonetti/ John Childers</t>
  </si>
  <si>
    <t>225.2717/ 225.2711</t>
  </si>
  <si>
    <t>1300 Guadalupe</t>
  </si>
  <si>
    <t>1300 Guadalupe Street</t>
  </si>
  <si>
    <t>Short Term</t>
  </si>
  <si>
    <t>Recently renovated building with Class A finishes
Incredible Capitol views
Ideal location two blocks from the Capitol and Travis County Courthouse
Rooftop terrace overlooking downtown and the Capitol
Minutes from MoPac Expy and I-35
Elevator lobby exposure
new build-out is in process
Open layout with great natural light</t>
  </si>
  <si>
    <t>300 W 6th Street -21st Floor</t>
  </si>
  <si>
    <t>Premier floor of three floor tenant.  Grand elevator lobby entrance.  Upgraded high end finish out, extremely high end conference rooms.  Mainly private office layout with large conference rooms.</t>
  </si>
  <si>
    <t>Elevator lobby entrance, law firm buildout, large conference room, terrific views, private office layout.  Easy in/out parking garage.  Health club and restaurant on first floor.  Lake view, capital views and wicked corner offices with floor to ceiling windows on two sides.</t>
  </si>
  <si>
    <t>Elevator lobby entrance, law firm buildout, large conference room, terrific views, private office layout.  Easy in/out parking garage.  Health club and restaurant on first floor.  Lake view, with private office buildout.  Seven offices on glass, server room, break room, nice large reception and conference room.</t>
  </si>
  <si>
    <t xml:space="preserve">Elevator lobby entrance, Law firm buildout, large conference rooms, terrific views, private office layout.  Easy in/out parking garage.  Health club and restaurant on first floor.  Capitol and West Austin views, break room, several conference rooms, server room, copy center/file room and 18 private office all on glass.  </t>
  </si>
  <si>
    <t>NNN + U &amp; J</t>
  </si>
  <si>
    <t>+U&amp;J</t>
  </si>
  <si>
    <t>Furniture available. Break room in common area. On-site workout facility.</t>
  </si>
  <si>
    <t>1120 S Capital of Texas Hwy</t>
  </si>
  <si>
    <t>The Setting, Bldg III</t>
  </si>
  <si>
    <t>Jon Wheless
Craig Couch</t>
  </si>
  <si>
    <t>684.3828
684.3823</t>
  </si>
  <si>
    <t>Travis Oaks</t>
  </si>
  <si>
    <t>5113 Southwest Parkway</t>
  </si>
  <si>
    <t>Furniture available. Move-in ready. Entirely hardwall office with sidelights.</t>
  </si>
  <si>
    <t>Jay Lamy
Chris Perry</t>
  </si>
  <si>
    <t>684.3806
684.3803</t>
  </si>
  <si>
    <t xml:space="preserve">12th Floor divisible to 6,000 SF. Plaza level divisible to 4,000 SF. Tenant improvement allowance available. Above market parking ratio at below market rate. </t>
  </si>
  <si>
    <t>Great value near the Domain
Functional floorplan
On-site bank
On-site property management
First floor lobby exposure
Break room with sink</t>
  </si>
  <si>
    <t>10711 Burnet Road</t>
  </si>
  <si>
    <t>Compass Bank Building</t>
  </si>
  <si>
    <t>225-2711
225-2705</t>
  </si>
  <si>
    <t>John Childers
Jake Ragusa</t>
  </si>
  <si>
    <t>Incredible downtown and lake views
Full floor privacy
Furniture; open to discuss
Lots of natural light
Hard wall office layout with open area
Recent remodel
Covered parking available
Strong credit sublessor
On-site health facility and deli
Immediate access to Lady Bird Lake</t>
  </si>
  <si>
    <t>100 Congress Avenue</t>
  </si>
  <si>
    <t>6300 La Calma Dr</t>
  </si>
  <si>
    <t>La Costa Centre</t>
  </si>
  <si>
    <t>Benita Dryden
Drew Fuller</t>
  </si>
  <si>
    <t>Plug &amp; Play; divisible to 5,022 RSF</t>
  </si>
  <si>
    <t>9050 N. Capital of Texas Hwy.</t>
  </si>
  <si>
    <t>Great Hills Corporate Center III</t>
  </si>
  <si>
    <t>810 W. Braker Lane</t>
  </si>
  <si>
    <t>Medicenter II</t>
  </si>
  <si>
    <t>Denise Kindred</t>
  </si>
  <si>
    <t>4112 Links Lane</t>
  </si>
  <si>
    <t>Forest Creek Medical Center</t>
  </si>
  <si>
    <t>Private office layout, Furniture available, Abundance of glass in space, 4.4/1,000 SF parking.</t>
  </si>
  <si>
    <t>3305 Northland</t>
  </si>
  <si>
    <t>Balcones Office Park</t>
  </si>
  <si>
    <t>Jon Wheless/Kristi Svec Simmons</t>
  </si>
  <si>
    <t>Will subdivide into 1,872 SF or 1,037 SF units.</t>
  </si>
  <si>
    <t>1715 S. Capital of Texas Hwy</t>
  </si>
  <si>
    <t>West Bank Building</t>
  </si>
  <si>
    <t>Buls Hodge Consulting</t>
  </si>
  <si>
    <t>Michael Buls</t>
  </si>
  <si>
    <t>12331 - B Riata Trace Parkway,  Bldg. 4</t>
  </si>
  <si>
    <t>Complete furniture in place, mostly cubes.  4 conference rooms, 3 labs with anti-static floor, liebert units. Ready to move in</t>
  </si>
  <si>
    <t>StoneCliff</t>
  </si>
  <si>
    <t>7801 Capital of Texas Hwy, Suite 350, 78731</t>
  </si>
  <si>
    <t>9020 N Capital of Texas Highway</t>
  </si>
  <si>
    <t>Great Hills Corporate Center</t>
  </si>
  <si>
    <t>Divisible to 3,165 SF</t>
  </si>
  <si>
    <t>Not divisible</t>
  </si>
  <si>
    <t>9020 N Capital of Texas, Bldg 2</t>
  </si>
  <si>
    <t>Rick Whiteley</t>
  </si>
  <si>
    <t>8900 Shoal Creek Blvd., Bldg 1, Suite 105</t>
  </si>
  <si>
    <t>225.2707
225.2720</t>
  </si>
  <si>
    <t>The Houston Buidling</t>
  </si>
  <si>
    <t>9015 Mountain Ridge Dr
Austin, TX 78759</t>
  </si>
  <si>
    <t xml:space="preserve">  ▪    Two suites totaling 6,745 SF
 ▪    Available individually or combined
 ▪    Suite 220 – 4,283 SF
 ▪    Suite 240 – 2,462 SF
 ▪    Park-like setting
 ▪    Furniture available
 ▪    Strong credit sublessor
 ▪    Paint and carpet in good condition
 ▪    Easy access to Loop 360, Hwy 183 and MoPac
 ▪    Directly across Loop 360 from the Arboretum</t>
  </si>
  <si>
    <t>Incredible downtown views
Full floor  
Furniture available 
Lots of natural light 
Law firm layout with new finishes
Conference rooms
Recent remodel
Covered parking available
Strong credit sublessor
On-site health facility and deli
Immediate access to Lady Bird Lake</t>
  </si>
  <si>
    <t>100 Congress
Austin, TX 78701</t>
  </si>
  <si>
    <t>512.225.2711
512.917.4411</t>
  </si>
  <si>
    <t>3601 S Congress Ave, Suite G200</t>
  </si>
  <si>
    <t>300 W 6th Street, 19th Floor</t>
  </si>
  <si>
    <t>300 W 6th Street - 19th Floor</t>
  </si>
  <si>
    <t>300 W 6th Street - 19th floor</t>
  </si>
  <si>
    <t>Extremely nice space directly off building lobby.  Fully wired and furnished Plug and Play!  Divisible to 8,000 sf</t>
  </si>
  <si>
    <t xml:space="preserve">9737 Great Hills Trail </t>
  </si>
  <si>
    <t>Arboretum Atrium</t>
  </si>
  <si>
    <t>653-5041</t>
  </si>
  <si>
    <t>Extremely nice space with private entrance from exterior of the building</t>
  </si>
  <si>
    <t>Rick Whiteley &amp; Ford Alexander</t>
  </si>
  <si>
    <t>3,410 will be available 7/1/2011</t>
  </si>
  <si>
    <t>Longer term available through Landlord.</t>
  </si>
  <si>
    <t>1001 S. Capital of Texas</t>
  </si>
  <si>
    <t>Westlake Oaks - L</t>
  </si>
  <si>
    <t>Rick Whiteley &amp; Kevin Kimbrough</t>
  </si>
  <si>
    <t>8716 N. MoPac Expressway
Austin, TX  78759</t>
  </si>
  <si>
    <t>Jon Wheless
Jay Lamy</t>
  </si>
  <si>
    <t>12357 Riata Trace Pky</t>
  </si>
  <si>
    <t>Furniture available. Abundant glass throughout space.</t>
  </si>
  <si>
    <t>Benita Dryden</t>
  </si>
  <si>
    <t>7500 Rialto</t>
  </si>
  <si>
    <t>7500 Rialto Blvd - Building 2</t>
  </si>
  <si>
    <t>Exceptional Class A Space w/ numerous amentities</t>
  </si>
  <si>
    <t>The Whitfield Company</t>
  </si>
  <si>
    <t>Gail Whitfield</t>
  </si>
  <si>
    <t>3001 Bee Caves Ste 120</t>
  </si>
  <si>
    <t>3001 Bee Caves Rd Ste 120</t>
  </si>
  <si>
    <t>Barton Oaks V</t>
  </si>
  <si>
    <t>901 S. MoPac</t>
  </si>
  <si>
    <t>Short term lease - negotiable.3 exterior glass offices, 1 interior work/file/storage room, break room w/ remainder as open space for conference or work stations. Fully furnished with all desks, conference table, chairs, phones and equipment.Fully furnished with all desks, conference table, chairs, phones and equipment.Additional lease term available through April 2013.</t>
  </si>
  <si>
    <t>3815 Capital of Texas Highway</t>
  </si>
  <si>
    <t>Barton Creek Plaza III</t>
  </si>
  <si>
    <t>Ford Alexander &amp; Ryan Kasten</t>
  </si>
  <si>
    <t>Blue Stone Partners</t>
  </si>
  <si>
    <t>Rick Whiteley &amp; Bob Wynn, SIOR</t>
  </si>
  <si>
    <t>105 West Riverside Drive</t>
  </si>
  <si>
    <t>Efficient layout
Mostly open floor plan
Furniture is negotiable
Surrounded by tremendous retail amenities
Free covered parking
5 spaces per 1,000 RSF
Creative space
Great rate</t>
  </si>
  <si>
    <t>11501 Domain Dr
Austin, TX 78758</t>
  </si>
  <si>
    <t>512 225 2711
512 225 2709</t>
  </si>
  <si>
    <t>John Childers
Liz Tucker</t>
  </si>
  <si>
    <t>Private office configuration
Furniture is availabnle with sublease
Scenic views
Easy access to Capital of Texas Hwy
On site fitness center
On site deli
Free covered parking
5:1,000 parking ratio</t>
  </si>
  <si>
    <t>6300 Bridgepoint Parkway
Austin, TX 78730</t>
  </si>
  <si>
    <t>Bridgepoint Square 2</t>
  </si>
  <si>
    <t>512 225 2707
512 225 2720</t>
  </si>
  <si>
    <t>Located just east of 360 on Bee Cave Rd
Private office environment
Four offices on the windows
Convenient access to MoPac and 360
Near shopping and restaurants
Free surface and covered parking
3 reserved parking spaces (covered)
3 unreserved parking spaces
Plugged for Time Warner Internet and cable</t>
  </si>
  <si>
    <t>5300 Bee Cave Rd
Austin, TX 78746</t>
  </si>
  <si>
    <t>5300 Bee Caves, Bldg 1</t>
  </si>
  <si>
    <t>512 225 2707
512 225 2722</t>
  </si>
  <si>
    <t>Diana Holford
Zack Jamail</t>
  </si>
  <si>
    <t>Southwest Strategies Group</t>
    <phoneticPr fontId="0" type="noConversion"/>
  </si>
  <si>
    <t>Mike Wiley</t>
    <phoneticPr fontId="0" type="noConversion"/>
  </si>
  <si>
    <t>458-8153 x 207</t>
    <phoneticPr fontId="0" type="noConversion"/>
  </si>
  <si>
    <t>Lost Creek Pointe</t>
    <phoneticPr fontId="0" type="noConversion"/>
  </si>
  <si>
    <t>1114 Lost Creek Blvd., Ste. 420</t>
    <phoneticPr fontId="0" type="noConversion"/>
  </si>
  <si>
    <t>B</t>
    <phoneticPr fontId="0" type="noConversion"/>
  </si>
  <si>
    <t>SW</t>
    <phoneticPr fontId="0" type="noConversion"/>
  </si>
  <si>
    <t>Fully furnished Plug and Play with brand new furniture and finishes.</t>
    <phoneticPr fontId="0" type="noConversion"/>
  </si>
  <si>
    <t>+Utilites</t>
  </si>
  <si>
    <t>1611 W 6th Street</t>
  </si>
  <si>
    <t>4 Parking Spaces</t>
  </si>
  <si>
    <t>225.1728
225.2720</t>
  </si>
  <si>
    <t xml:space="preserve"> ▪   Entire building available immediately
 ▪    Divisible to approximately 20,000 RSF
 ▪    Office composition as seen in floor plan below
 ▪    Office furniture/warehouse racks available
 ▪    24’ clear height throughout warehouse
 ▪    20 dock high doors, 1 ramp
 ▪    Expenses estimated to be $0.17</t>
  </si>
  <si>
    <t>4616 W Howard Ln</t>
  </si>
  <si>
    <t>NorthTech - 6</t>
  </si>
  <si>
    <t>225.2722
225.2720</t>
  </si>
  <si>
    <t>Zack Jamail
Ryan Bohls</t>
  </si>
  <si>
    <t>Entire 3rd floor; Amzaing views; Divisible to 5K-15K SF</t>
  </si>
  <si>
    <t>6300 Bridgepoint</t>
  </si>
  <si>
    <t>Bridgepoint Square II</t>
  </si>
  <si>
    <t>538-1032</t>
  </si>
  <si>
    <t>812 San Antonio St, Ste 600</t>
  </si>
  <si>
    <t>10801 N Mopac, 1st Fl</t>
  </si>
  <si>
    <t>10801 N Mopac, 3rd Fl</t>
  </si>
  <si>
    <t>206 E 9th, Ste 1400</t>
  </si>
  <si>
    <t>9020 N Capital of TX, II</t>
  </si>
  <si>
    <t>8303 N. MoPac Expwy</t>
  </si>
  <si>
    <t xml:space="preserve"> ▪    Private office configuration
 ▪    Some furniture is available
 ▪    Scenic views
 ▪    Easy access to Capital of Texas Hwy
 ▪    On site fitness center
 ▪    On site deli
 ▪    Free covered parking
 ▪    4 parking spaces per 1,000 rentable square feet</t>
  </si>
  <si>
    <t>6300 Bridgepoint Pky</t>
  </si>
  <si>
    <t>▪     Strong credit sublessor
▪     15th floor, elevator lobby exposure
▪     Hard wall office layout with several open areas and conference rooms
▪     Lots of natural light
▪     Incredible downtown, Lady Bird Lake and Hill Country Views
▪     Covered parking available
▪     On site health facility and deli
▪     Immediate access to Lady Bird Lake</t>
  </si>
  <si>
    <t>100 Congress Ave</t>
  </si>
  <si>
    <t>8303 MOPAC</t>
  </si>
  <si>
    <t>512-474-2411</t>
  </si>
  <si>
    <t>Las Cimas IV</t>
  </si>
  <si>
    <t>900 S Capital of Texas Hwy</t>
  </si>
  <si>
    <t xml:space="preserve"> ▪    West wing of 2nd floor
 ▪    Located in a campus environment surrounded by recreational facilities
 ▪    Access to showers and exercise room within the corporate park
 ▪     Hard wall office layout with some open cubicle space
 ▪     Large kitchen and break room
 ▪     Plug and Play – wired and furnished
 ▪     Large executive conference rooms</t>
  </si>
  <si>
    <t>12 month term available</t>
  </si>
  <si>
    <t>12365-B Riata Trace Pky
Austin, TX 78727</t>
  </si>
  <si>
    <t>Riata Corporate 6</t>
  </si>
  <si>
    <t>512.225.2707
512.225.2717</t>
  </si>
  <si>
    <t>Diana Holford
Kathy Carbonetti</t>
  </si>
  <si>
    <t xml:space="preserve"> ▪  Divisible to 2,625 SFLocated within a 4-building, Class A office park
 ▪   Furniture available in Suite A350
 ▪   Mix of hard wall office and open area
 ▪   Conference room and break room within each suite
 ▪   Ample storage and file space
 ▪   Building amenities include Thistle Café and showers
 ▪   Strong credit sublessor
 ▪   Surface and structured parking (4:1,000 ratio)</t>
  </si>
  <si>
    <t>1501 MoPac Expy S
Austin, TX 78746</t>
  </si>
  <si>
    <t>Barton Skyway I</t>
  </si>
  <si>
    <t>512.225.2717
512.225.2722</t>
  </si>
  <si>
    <t>Kathy Carbonetti
Zack Jamail</t>
  </si>
  <si>
    <t xml:space="preserve"> ▪    Private office configuration
 ▪    Some furniture is available
 ▪    Scenic views
 ▪    Easy access to AMD and South MoPac Expy
 ▪    On site showers
 ▪    4.5 parking spaces per 1,000 rentable square feet</t>
  </si>
  <si>
    <t>7500 Rialto Blvd
Austin, TX 78735</t>
  </si>
  <si>
    <t>Lantana Corporate Center 2</t>
  </si>
  <si>
    <t>Brandon Lester</t>
  </si>
  <si>
    <t>Chase Park III, Suite 200</t>
  </si>
  <si>
    <t>313 E. Anderson Lane</t>
  </si>
  <si>
    <t>Longer term available through Landlord, Full floor but divisible</t>
  </si>
  <si>
    <t>Chase Park III, Suite 300</t>
  </si>
  <si>
    <t>Longer term available through Landlord, Full floor, NOT divisible</t>
  </si>
  <si>
    <t>1701 Directors Blvd.</t>
  </si>
  <si>
    <t>279-9209</t>
  </si>
  <si>
    <t>Doug Rauls</t>
  </si>
  <si>
    <t>The Kucera Company</t>
  </si>
  <si>
    <t>3601 South Congress, B-300</t>
  </si>
  <si>
    <t>NNN + E &amp;J</t>
  </si>
  <si>
    <t>Some of "coolest" space in Austin.  Largely open space, high exposed ceilings, wood floors.</t>
  </si>
  <si>
    <t>5,721sf when combined with neighboring suite. Spacious Open Work Area | Conference, 2 Private Offices | Reception | Break Area, New Finish Out | Very Clean Space, Great Southern Hill Country Views, Multiple Wireless Routers in Place for Strong, Internet Connection, Funds Available for Hard Wiring</t>
  </si>
  <si>
    <t xml:space="preserve">9442 N. Capital of Tx Highway </t>
  </si>
  <si>
    <t xml:space="preserve">Arboretum Plaza I </t>
  </si>
  <si>
    <t xml:space="preserve">
Brand New Finish Out | Very Clean Space. Big Windows Overlook Serene Wooded Area. Fully Wired &amp; Furnished: 10 cubes, private offices, training room/ large conference, break. Phones, Monitors &amp; New/ Unused Dell Laptops in place &amp; negotiable. Neighboring suites when combined equal
4,347rsf | 5,306rsf | 7,303rsf. </t>
  </si>
  <si>
    <t>8601  RR 2222 Austin, Tx 78759</t>
  </si>
  <si>
    <t>Park Centre</t>
  </si>
  <si>
    <t>13809 Research Blvd, Austin, TX 78750</t>
  </si>
  <si>
    <t>Flexible sublease term.  5 offices (4 on glass), conference room, break room, reception</t>
  </si>
  <si>
    <t>Site Solutions, Inc</t>
  </si>
  <si>
    <t>480-9343</t>
  </si>
  <si>
    <t>8015 Shoal Creek</t>
  </si>
  <si>
    <t>16..20</t>
  </si>
  <si>
    <t>Combination of private and open office space in great location with outstanding accress.  Just north of Anderson Lane across from Lowe's in the heart of the Anderson Lane retail and professional office trade area.</t>
  </si>
  <si>
    <t>9300 United Dr</t>
  </si>
  <si>
    <t>Mostly open office, ideal for a call center. Parking is 9.5:1,000</t>
  </si>
  <si>
    <t>Ron Losefsky</t>
  </si>
  <si>
    <t>512-788-5876</t>
  </si>
  <si>
    <t>Stratum Executive Center</t>
  </si>
  <si>
    <t>11044 Research Blvd</t>
  </si>
  <si>
    <t>NNN ($12.60)</t>
  </si>
  <si>
    <t>206 E 9th St.</t>
  </si>
  <si>
    <t>476-3400</t>
  </si>
  <si>
    <t>Jason Steinberg</t>
  </si>
  <si>
    <t>Equitable Commercial Realty</t>
  </si>
  <si>
    <t>8868 Research Blvd.</t>
  </si>
  <si>
    <t>Corporate Center II</t>
  </si>
  <si>
    <t>nine offices, large meeting room, conference room, kitchen and two restrooms with cubicle space available now.</t>
  </si>
  <si>
    <t>10435 Burnet Road Ste 125</t>
  </si>
  <si>
    <t>Research Square</t>
  </si>
  <si>
    <t>750-2523</t>
  </si>
  <si>
    <t>Rodney Schwalbach</t>
  </si>
  <si>
    <t>ESG Realty Advisors</t>
  </si>
  <si>
    <t xml:space="preserve">Standard office build out, breakroom with a sink, 3 reserved covered spaces, 6 unreserved covered, 10 unreserved uncovered, outdoor patio with downtown views
</t>
  </si>
  <si>
    <t xml:space="preserve"> 5113 Southwest Pkwy</t>
  </si>
  <si>
    <t>3410 Far West Boulevard</t>
  </si>
  <si>
    <t>One Far West Plaza</t>
  </si>
  <si>
    <t xml:space="preserve">Furniture available, standard office build out, breakroom with a sink, 3 reserved covered spaces, 6 unreserved covered, 10 unreserved uncovered, outdoor patio with downtown views
</t>
  </si>
  <si>
    <t>Rachel Coulter
Mark Greiner</t>
  </si>
  <si>
    <t>901  Congress</t>
  </si>
  <si>
    <t>901 Congress</t>
  </si>
  <si>
    <t>-Admin work stations available</t>
  </si>
  <si>
    <t>Brett Arabie</t>
  </si>
  <si>
    <t>- Furniture available
'- Open concept</t>
  </si>
  <si>
    <t>300 Beardsley Ln  D101-104 Austin 78746</t>
  </si>
  <si>
    <t>Beardsley Office Park</t>
  </si>
  <si>
    <t>327-9310</t>
  </si>
  <si>
    <t>Jeff Stewart, CCIM</t>
  </si>
  <si>
    <t xml:space="preserve">Austin Office Space, Inc. </t>
  </si>
  <si>
    <t>River Place Bldg I</t>
  </si>
  <si>
    <t>6500 River Place Corporate Park</t>
  </si>
  <si>
    <t>Plug &amp; Play
4 Private Offices | Open Area for 3 to 4 Desks
Conference Room
Reception | Break Area w/ Sink &amp; Fridge
Building Lobby Exposure | Large Windows
Brand New Finish Out | Very Clean Space
Fully Wired &amp; Furnished: VOIP Phones,
Router, Switch, and Copier in place and
available for purchase.
Building Details:
Free &amp; Plentiful Structured Parking
Desirable Northwest Class A Campus</t>
  </si>
  <si>
    <t>370-2448</t>
  </si>
  <si>
    <t xml:space="preserve">Premier Office Sublease located on the 24th floor of the Frost Bank Tower. Incredible Hill Country and Capitol Views. </t>
  </si>
  <si>
    <t>Chrissy Cornelius</t>
  </si>
  <si>
    <t>114 W 7th Street</t>
  </si>
  <si>
    <t>Office Solutions</t>
  </si>
  <si>
    <t>Tami Greenberg/Dustin Graf</t>
  </si>
  <si>
    <t>476-5551</t>
  </si>
  <si>
    <t>Scarbrough Building</t>
  </si>
  <si>
    <t>101 West 6th, Suite 809</t>
  </si>
  <si>
    <t>Chad Jewell</t>
  </si>
  <si>
    <t>633-7703</t>
  </si>
  <si>
    <t>Stillhouse Canyon 4</t>
  </si>
  <si>
    <t>4807 Spicewood Springs Rd</t>
  </si>
  <si>
    <t>Amazing views of the canyon! Free covered parking, shower in the space.</t>
  </si>
  <si>
    <t>Southwest Strategies Group</t>
  </si>
  <si>
    <t>458-8153 x 207</t>
  </si>
  <si>
    <t>1114 Lost Creek Blvd., Ste. 420</t>
  </si>
  <si>
    <t xml:space="preserve">Six hard wall offices with great views of downtown. </t>
  </si>
  <si>
    <t>835-4455</t>
  </si>
  <si>
    <t>The Terrace VII</t>
  </si>
  <si>
    <t>2801 Via Fortuna</t>
  </si>
  <si>
    <t>Great space for tech companies and start-ups</t>
  </si>
  <si>
    <t>7600 Burnet Road, Suite 500</t>
  </si>
  <si>
    <t>Chase Northcross</t>
  </si>
  <si>
    <t>Creative space with open configuration. Longer term lease available by going direct with Landlord.</t>
  </si>
  <si>
    <t>714 Congress</t>
  </si>
  <si>
    <t>684.3828
684.3813</t>
  </si>
  <si>
    <t>Jon Wheless
Bethany Perez</t>
  </si>
  <si>
    <t>Wild Basin</t>
  </si>
  <si>
    <t>110 Wild Basin</t>
  </si>
  <si>
    <t>wired and furnished</t>
  </si>
  <si>
    <t>Strong Credit Sublessor
 Upgraded Finishes
 Furniture Available
 Fresh Finishes with Efficient Layout</t>
  </si>
  <si>
    <t>2700 Via Fortuna Drive</t>
  </si>
  <si>
    <t>The Terrace II</t>
  </si>
  <si>
    <t>512.225.1728
512.225.2711</t>
  </si>
  <si>
    <t>Russell Young
John Childers</t>
  </si>
  <si>
    <t>Open, efficient floor plan
 1 private office
 Break room
 Furniture in place
 Easy access to MoPac Expy</t>
  </si>
  <si>
    <t>3737 Executive Center Dr</t>
  </si>
  <si>
    <t>Benbrook Building</t>
  </si>
  <si>
    <t>512.225.2705</t>
  </si>
  <si>
    <t>Efficient layout 
 Mostly open floor plan
 Furniture is potentially available
 Free parking
 No operating expense pass throughs
 Creative space
 Surrounded by tremendous retail amenities</t>
  </si>
  <si>
    <t>512.225.2711
512.225.2709</t>
  </si>
  <si>
    <t xml:space="preserve">Large lab / Open office area
 Mostly open floor plan
 Free surface parking
 Creative space
 No operating expense pass throughs
 Surrounded by tremendous retail amenities
</t>
  </si>
  <si>
    <t>Terrific location with easy access to Downtown
Robust nearby amenities 
On-site bank
Abundant structured parking
Efficient floorplan with mix of open and hard-wall offices
Furniture can be available</t>
  </si>
  <si>
    <t>2705 bee Caves</t>
  </si>
  <si>
    <t>512.225.2711
512.225.2705</t>
  </si>
  <si>
    <t>Divisible to 6,000 sf</t>
  </si>
  <si>
    <t>Drew Fuller</t>
  </si>
  <si>
    <t>The Avallon V</t>
  </si>
  <si>
    <t>10431 Morado Circle</t>
  </si>
  <si>
    <t>Westpark Bldg. II</t>
  </si>
  <si>
    <t>8140 Mopac, Bld 2 - Suite 120</t>
  </si>
  <si>
    <t>first floor buidling lobby</t>
  </si>
  <si>
    <t>Lost Creek Piont</t>
  </si>
  <si>
    <t>1114 Lost Creek Blvd.</t>
  </si>
  <si>
    <t>down town views</t>
  </si>
  <si>
    <t>12345 N Lamar Blvd</t>
  </si>
  <si>
    <t>Park Central</t>
  </si>
  <si>
    <t xml:space="preserve">  Potential expansion space of up to 2,417 SF for a total of 5,222 SF
 Numerous upgrades – granite, hardwood floors, venetian plaster, built-ins
 5 Perimeter offices with hardwood floors
 1 Large conference
 1 Large reception with built-in desk, granite counter and shelves
 Large work / copy rooms with granite counters and wood built-in cabinets
 IDF closet (plug-n-play)
 Break room with granite counters and wood cabinets
 Floor-to-ceiling windows
Cubicle workstations included
</t>
  </si>
  <si>
    <t>8920 Business Park Dr</t>
  </si>
  <si>
    <t>512.225.2717
512.225.2711</t>
  </si>
  <si>
    <t>Kathy Carbonetti
John Childers</t>
  </si>
  <si>
    <t xml:space="preserve">Easy access to Capitol
Capitol views
2 balconies overlooking Congress Ave
On-site Starbucks and bank
Furniture may be available
10 parking spaces available
</t>
  </si>
  <si>
    <t>1005 Congress Ave</t>
  </si>
  <si>
    <t>1005 Congress</t>
  </si>
  <si>
    <t>512.225.2705
512.225.2722</t>
  </si>
  <si>
    <t>Jake Ragusa
Zack Jamail</t>
  </si>
  <si>
    <t>University Park</t>
  </si>
  <si>
    <t>8701 MoPac</t>
  </si>
  <si>
    <t>Ampple parking. Open space configuration on ground floor space. Atrium Office Centre has building common work out facilities AND conference facilities to accommodate +-25 persons.</t>
  </si>
  <si>
    <t>ground floor space, atrium office building, beautiful space that can be used for office or medical in present layout with little remodel. Divisible to 2000 min, W/  high glass ratio. Ample parking.</t>
  </si>
  <si>
    <t>Bluestone Partners</t>
  </si>
  <si>
    <t>600 Congress</t>
  </si>
  <si>
    <t>Electric</t>
  </si>
  <si>
    <t>1524 S. IH-35</t>
  </si>
  <si>
    <t xml:space="preserve"> 1524 Office Building</t>
  </si>
  <si>
    <t>901-0178</t>
  </si>
  <si>
    <t>Brad Gates</t>
  </si>
  <si>
    <t>TIG Real Estate Services</t>
  </si>
  <si>
    <t xml:space="preserve">  ▪   Efficient layout 
 ▪   Furniture will be provided and included in the rental rate
 ▪   14 free parking spaces provided in the building garage
 ▪   Dedicated suite entrance from outside of the building</t>
  </si>
  <si>
    <t>8601 RR 2222</t>
  </si>
  <si>
    <t>Park Centre Buidling II</t>
  </si>
  <si>
    <t>512 225 1728
512 225 2720</t>
  </si>
  <si>
    <t xml:space="preserve">▪    Full floor
▪     Hard wall office layout with several open areas and conference rooms
▪     Lots of natural light
▪     Floor-to-ceiling glass
▪     Covered parking available in adjacent garage
▪     Parking in the Monarch for $75.00 per space, per month
▪     NEC UX 5000 Phone System available for sale with the space (includes 35 handsets) </t>
  </si>
  <si>
    <t>611 W 5th St</t>
  </si>
  <si>
    <t>611 West 5th Street</t>
  </si>
  <si>
    <t>Steck Executive Plaza II</t>
  </si>
  <si>
    <t>8217 Shoal Creek Blvd.</t>
  </si>
  <si>
    <t xml:space="preserve"> $         17.50 </t>
  </si>
  <si>
    <t>Great value space with covered, reserved parking.</t>
  </si>
  <si>
    <t>Riata Corporate Park II</t>
  </si>
  <si>
    <t>12301-B Riata Trace Parkway</t>
  </si>
  <si>
    <t>2nd floor, As-Is, Where-Is</t>
  </si>
  <si>
    <t>Jon Wheless
Holley Mesuda</t>
  </si>
  <si>
    <t>Shepherd Mountain Plaza</t>
  </si>
  <si>
    <t>6034 West Courtyard</t>
  </si>
  <si>
    <t>6 hardwall offices. Data cabling in place. Structured parking.</t>
  </si>
  <si>
    <t>Zachary Ellis</t>
  </si>
  <si>
    <t>1705 Capital of Texas Hwy</t>
  </si>
  <si>
    <t>Average</t>
  </si>
  <si>
    <t>684.3828
684.3821</t>
  </si>
  <si>
    <t xml:space="preserve">Holley Mesuda                                  Kristi Svec Simmons                         </t>
  </si>
  <si>
    <t>684.3821               684.3835</t>
  </si>
  <si>
    <t>Gabriel's Court</t>
  </si>
  <si>
    <t>2905 San Gabriel</t>
  </si>
  <si>
    <t>Longer term available thru LL, media/conf room, 6 private offices, mixed use building, nontraditional office space, covered parking</t>
  </si>
  <si>
    <t xml:space="preserve">Holley Mesuda </t>
  </si>
  <si>
    <t>Riata Corporate Park 6</t>
  </si>
  <si>
    <t>12357-B Riata Trace Pkwy</t>
  </si>
  <si>
    <t>Lobby exposure, 4 year term, furniture available, loading dock attached to space, modern finish out, mix of open and hard wall office spaces, office complex includes a 16 acre park with a lake, jogging trails, tennis courts and workout facilities with showers and lockers</t>
  </si>
  <si>
    <t xml:space="preserve">  ▪     ±2,200 SF office configured for 4 offices, training room, work room, server room, conference room, break room, and men’s and women’s restrooms
 ▪     ±1,400 SF climate-controlled work area configured for 16 built-in work stations
 ▪     ±6,200 SF climate-controlled warehouse with racks in place
 ▪     ±1,000 SF loading area with 3 dock-high doors</t>
  </si>
  <si>
    <t>11000 N MoPac Expy
Austin, TX 78759</t>
  </si>
  <si>
    <t>Stonelake 6</t>
  </si>
  <si>
    <t>225-2709
225-2722</t>
  </si>
  <si>
    <t>Liz Tucker
Zack Jamail</t>
  </si>
  <si>
    <t>Jones Lang laSalle</t>
  </si>
  <si>
    <t>100 Congress Ave
Austin, TX 78701</t>
  </si>
  <si>
    <t>Ampple parking. Primarily open space configuration on ground floor. Atrium Office Centre has building common work out facilities AND conference room w/ seating to accommodate +-25 persons.</t>
  </si>
  <si>
    <t>9737 Great Hills Trail</t>
  </si>
  <si>
    <t>8627 North Mopac</t>
  </si>
  <si>
    <t>Chancellor Centre</t>
  </si>
  <si>
    <t>John Gump, Cortland Lowe</t>
  </si>
  <si>
    <t>7500 Rialto B lvd</t>
  </si>
  <si>
    <t>7500 Rialto Blvd Building II</t>
  </si>
  <si>
    <t>OpEx ONLY</t>
  </si>
  <si>
    <t>- Great location just off SW Parkway                                - Parking 4.5:1,000 Surface                                     -Longer Term Available thru Landlord                        -All Glass Conference Room</t>
  </si>
  <si>
    <t>10801 N. Mopac - Suite 350</t>
  </si>
  <si>
    <t>33rd Floor
Prime Location within Walking Distance of Multiple Amenities
24 Hr Building Concierge and Security
Ample Parking in Building Garage at 3:1,000</t>
  </si>
  <si>
    <t>Row Labels</t>
  </si>
  <si>
    <t>Count of SF</t>
  </si>
  <si>
    <t>225 2717
225 2711</t>
  </si>
  <si>
    <t>1300 Guadalupe St
Austin, TX 78701</t>
  </si>
  <si>
    <t>▪     Renovated building with creative, Class A finishes
▪     Ideal location two blocks from the Capitol and Travis County Courthouse
▪     Incredible Capitol views
▪     Minutes from MoPac Expy and I-35
▪     Rooftop terrace with downtown and Capitol views
▪     Elevator lobby exposure
▪    Open layout with great natural light</t>
  </si>
  <si>
    <t>Liz Tucker
John Childers</t>
  </si>
  <si>
    <t>225 2709 
225 2711</t>
  </si>
  <si>
    <t>Domain 2</t>
  </si>
  <si>
    <t>3110 Esperanza Crossing
Austin, TX 78758</t>
  </si>
  <si>
    <t xml:space="preserve">  ▪    Creative space  
 ▪    Open floor plan
 ▪    New finishes
 ▪    Free parking
 ▪    Surrounded by retail amenities
 ▪    Tenant controls all utilities</t>
  </si>
  <si>
    <t>Diana Holfrd
Ryan Bohls</t>
  </si>
  <si>
    <t>225 2707
225 2720</t>
  </si>
  <si>
    <t>Bridgepoint Square 1</t>
  </si>
  <si>
    <t>▪   Operating expenses are $10.77
 ▪   Private office configuration
 ▪   Furniture and phones available
 ▪   Lobby exposure
 ▪   Easy access to Capital of Texas Highway
 ▪   On-site fitness center
 ▪   On-site deli
 ▪   Free covered parking
 ▪   4 parking spaces per 1,000 rentable square feet</t>
  </si>
  <si>
    <t>12 private offices on perimeter glass                                            Large Glass Wall Conference Room                                    On Site Management and Concierge                                   Garage parking Spaces Available</t>
  </si>
  <si>
    <t>701 Brazos St</t>
  </si>
  <si>
    <t>John T. Baird</t>
  </si>
  <si>
    <t>Values</t>
  </si>
  <si>
    <t>Average of Term</t>
  </si>
  <si>
    <t>Average of SF2</t>
  </si>
  <si>
    <t>Sum of SF2</t>
  </si>
  <si>
    <t>Sublease Countdown</t>
  </si>
  <si>
    <t>▪    Some furniture available
 ▪    Covered parking 4.5 spaces per 1,000
 ▪    Additional 5 reserved covered spaces
 ▪    Existing break room
 ▪    Supplemental HVAC in IT room
 ▪    On site security
 ▪    On site deli serving breakfast and lunch
 ▪    1st floor with easy in and out access</t>
  </si>
  <si>
    <t>12015 Park 35 Circle St</t>
  </si>
  <si>
    <t>Colonnade Office Center</t>
  </si>
  <si>
    <t>225 2705
225 2720</t>
  </si>
  <si>
    <t>Jake Ragusa
Ryan Bohls</t>
  </si>
  <si>
    <t>`</t>
  </si>
  <si>
    <t>8834 N. Capital of Texas Hwy.</t>
  </si>
  <si>
    <t>3300 N Interstate  35, Austin, TX 78705</t>
  </si>
  <si>
    <t>Erin Morales and Nate Stricklen</t>
  </si>
  <si>
    <t>499-4918; 499- 4921</t>
  </si>
  <si>
    <t>The Crescent</t>
  </si>
  <si>
    <t>127 E. Riverside Drive, Austin, TX 78704</t>
  </si>
  <si>
    <t>Stonebridge Plaza One</t>
  </si>
  <si>
    <t>9606 North Mopac Expressway</t>
  </si>
  <si>
    <t>Jerry Frey and Will Douglass</t>
  </si>
  <si>
    <t>499-4930; 482-5508</t>
  </si>
  <si>
    <t>Cubes Available,Divisible to 1,957 SF</t>
  </si>
  <si>
    <t>9020 Capital of Texas Hwy N.</t>
  </si>
  <si>
    <t>Great Hills Corporate Center I</t>
  </si>
  <si>
    <r>
      <rPr>
        <sz val="8"/>
        <rFont val="Calibri"/>
        <family val="2"/>
      </rPr>
      <t>•</t>
    </r>
    <r>
      <rPr>
        <sz val="6"/>
        <rFont val="Arial"/>
        <family val="2"/>
      </rPr>
      <t xml:space="preserve"> </t>
    </r>
    <r>
      <rPr>
        <sz val="8"/>
        <rFont val="Arial"/>
        <family val="2"/>
      </rPr>
      <t>15% office
• Furniture and warehouse racking available
• 24' clear height</t>
    </r>
  </si>
  <si>
    <t>6110 Trade Center Drive</t>
  </si>
  <si>
    <t>Kelly Trade Center I</t>
  </si>
  <si>
    <t>370-2431</t>
  </si>
  <si>
    <t>Charlie Hill</t>
  </si>
  <si>
    <t>Divisible to 3,000 SF</t>
  </si>
  <si>
    <t>Included</t>
  </si>
  <si>
    <t>100 Congress Ave.</t>
  </si>
  <si>
    <t>Jon Wheless/Chris Perry</t>
  </si>
  <si>
    <t>684-3800</t>
  </si>
  <si>
    <t>elevator lobby exposure, brand new finish-out in recently renovated building, some furniture may be available</t>
  </si>
  <si>
    <t>abundant glass and light throughout the suite, brand new finish-out in recently renovated building, exposed ceiling in open areas, some furniture may be available</t>
  </si>
  <si>
    <t>ECR</t>
  </si>
  <si>
    <t>476.3400 x101</t>
  </si>
  <si>
    <t>Beatrice Cove Business Park</t>
  </si>
  <si>
    <t>2034 Braker Lane, Suite A</t>
  </si>
  <si>
    <t>90% HVAC, 40% office, corner suite, dock-high &amp; grade level w/ large truck court, racks and furniture are negotable.</t>
  </si>
  <si>
    <t>1114 Lost Creek Boulevard</t>
  </si>
  <si>
    <t>Lost Creek Point</t>
  </si>
  <si>
    <t>▪    Divisible to 1500 sf Furnished space
▪    Shared conference room, reception, etc.
▪    Lots of natural light
▪    Covered parking available
▪    Incredible downtown, Lady Bird Lake and Hill Country Views
▪    On site health facility and deli
▪    Immediate access to Lady Bird Lake</t>
  </si>
  <si>
    <t>Brand new finish-out
Elevator lobby exposure
4 hard-wall offices, 6 workstations
Break area with plumbing, copy area
Access to small and large conference rooms
Plug &amp; play - cabling and furniture in place
2 unreserved parking spaces at $135/month each</t>
  </si>
  <si>
    <t>301 Congress Ave
Austin, TX 78701</t>
  </si>
  <si>
    <t>225.2717
225.2722</t>
  </si>
  <si>
    <t>1524 S. IH-35, Austin, TX  78704</t>
  </si>
  <si>
    <t>823 Congress Ave.</t>
  </si>
  <si>
    <t>823 Congress Ave</t>
  </si>
  <si>
    <t>Suite 800, Full floor…new TI</t>
  </si>
  <si>
    <t xml:space="preserve">John Gump </t>
  </si>
  <si>
    <t>538-1022</t>
  </si>
  <si>
    <t>Barton Oaks Plaza V</t>
  </si>
  <si>
    <t>901 S Mopac Expressway Ste 230</t>
  </si>
  <si>
    <t>Reunion Commercial</t>
  </si>
  <si>
    <t>3001 S. Lamar, 2nd Floor</t>
  </si>
  <si>
    <t>Corners Office Building</t>
  </si>
  <si>
    <t>512-225-0045</t>
  </si>
  <si>
    <t xml:space="preserve">Furniture &amp; Phone Negotiable </t>
  </si>
  <si>
    <t>7600 N. Captial of Texas, 3rd Floor</t>
  </si>
  <si>
    <t>Lakewood on the Park</t>
  </si>
  <si>
    <t>Kathy Carbonetti</t>
  </si>
  <si>
    <t>225 2717</t>
  </si>
  <si>
    <t>Tech.Ridge Three.4</t>
  </si>
  <si>
    <t>600 Center Ridge Drive</t>
  </si>
  <si>
    <t>Call to Discuss</t>
  </si>
  <si>
    <t xml:space="preserve"> Service Center / Flex space
 100% office 
 Class A office finishes
 End cap
 Abundant parking
 Space consists of reception, break room, classroom / training room configuration, lab areas, and conference rooms</t>
  </si>
  <si>
    <t>225 2707
225 2717</t>
  </si>
  <si>
    <t>Riata Corporate Park 8</t>
  </si>
  <si>
    <t>12365-B Riata Trace Pky</t>
  </si>
  <si>
    <t xml:space="preserve">  East wing of 2nd floor
 Located in a campus environment surrounded by recreational facilities
 Access to showers and exercise room within the corporate park
 Hard wall office layout with some open cubicle space
 Large kitchen and break room
 Plug and Play – wired and furnished
 Large executive conference rooms
 Lab with extra air and power
 Server room with dedicated cooling and power</t>
  </si>
  <si>
    <t>As-is condition; $0.50 annual bumps; $10.79 Estimated 2012 Operating Expenses; open/creative layout; no furniture available</t>
  </si>
  <si>
    <t>720 Brazos Street</t>
  </si>
  <si>
    <t>Perry Brooks Tower</t>
  </si>
  <si>
    <t>10801 N. MoPac Expressway</t>
  </si>
  <si>
    <t>Braker Pointe III</t>
  </si>
  <si>
    <t>503 W 17th Street</t>
  </si>
  <si>
    <t>Mix of private office and open areas
Operating expenses are 13.12
Easy access to MoPac Expy
On-site fitness center
Break room with sink
Covered parking
4 parking spaces per 1,000 rentable square feet
Common area conference room</t>
  </si>
  <si>
    <t>1717 West 6th St</t>
  </si>
  <si>
    <t>225-2720
225-2707</t>
  </si>
  <si>
    <t>Ryan Bohls
Diana Holford</t>
  </si>
  <si>
    <t>Nice space - move-in ready.  Longer term possible.</t>
  </si>
  <si>
    <t>8200 Cameron Road</t>
  </si>
  <si>
    <t>Cameron Centre</t>
  </si>
  <si>
    <t>964-5807</t>
  </si>
  <si>
    <t>Tom Pagel</t>
  </si>
  <si>
    <t>Reliance Commercial Realty</t>
  </si>
  <si>
    <t>538-1033</t>
  </si>
  <si>
    <t>Cortland Lowe</t>
  </si>
  <si>
    <t>211 E 7th St</t>
  </si>
  <si>
    <t>Southwest Tower</t>
  </si>
  <si>
    <t>HPI Corprate Services</t>
  </si>
  <si>
    <t>7600 Capital of Texas Hwy N.</t>
  </si>
  <si>
    <t>Conference Room furniture avalable, reserved covered parking</t>
  </si>
  <si>
    <t>Shared Conference, Kitchen, Restrooms--Phone and Data Service Available</t>
  </si>
  <si>
    <t>606 W. 12th</t>
  </si>
  <si>
    <t>512-435-6557</t>
  </si>
  <si>
    <t>Diann Cowling, CCIM</t>
  </si>
  <si>
    <t>Quick &amp; Co. Commercial</t>
  </si>
  <si>
    <t>512.505.0002</t>
  </si>
  <si>
    <t>Stonebridge Plaza I</t>
  </si>
  <si>
    <t>9606 N. Mopac, Suite 870</t>
  </si>
  <si>
    <t>Term variable between 36-60 months. Excellent space, new finishes w/ 4 window offices, 1 interior office, 1 conference room, 1 break area.Not divisible.</t>
  </si>
  <si>
    <t>3307 northland</t>
  </si>
  <si>
    <t>Girling Building</t>
  </si>
  <si>
    <t>Term variable between 36 months+; New finishes - open space configuration - directly off of the elevator lobby and with a break area. Divisible to +-900rsf.</t>
  </si>
  <si>
    <t xml:space="preserve">HPI  Corporate Services </t>
  </si>
  <si>
    <t>Flexible shared space &amp; siz opportunity, 2-3 hard-wall offices, open area with cubes, use of furntiure during term. Flexible term and negotiable rate</t>
  </si>
  <si>
    <t>9600 Great hIlls Plaza Suite 350W</t>
  </si>
  <si>
    <t>512-538-1033</t>
  </si>
  <si>
    <t>40 hard-wall offices, 2 break rooms, large open space, scenic views &amp; ample parking</t>
  </si>
  <si>
    <t>9430 Research Blvd</t>
  </si>
  <si>
    <t>Echelon IV</t>
  </si>
  <si>
    <t>▪  Creative space with high ceilings and lots of natural light
▪  Plug-n-play (cabling and furniture in place)
▪  Office layout is 2 offices, reception, conference room, kitchen, and open area
▪  Close to restaurants and retail
▪  Located conveniently between MoPac Expressway and Loop 360</t>
  </si>
  <si>
    <t>3101 Bee Cave Road
Austin, TX 78746</t>
  </si>
  <si>
    <t>Cente II</t>
  </si>
  <si>
    <t>512-225-2717
512-225-2720
512-225-1729</t>
  </si>
  <si>
    <t>Kathy Cabonetti
Ryan Bohls
Casey Obenhaus</t>
  </si>
  <si>
    <t>▪  Could possibly be flexible on term if needed only through March 31, 2014
▪  Plug and play – furniture available
▪  Easy access to downtown
▪  Great access to Westlake amenities
▪  Strong credit sublessor</t>
  </si>
  <si>
    <t>512-225-2721
512-225-2722</t>
  </si>
  <si>
    <t>Jeff Pace
John Childers</t>
  </si>
  <si>
    <t>▪  High profile elevator lobby exposure
▪  Large hardwall office configuration
▪  Reception and break/copy area
▪  Easy access to major thoroughfares
▪  5:1,000 structured parking
▪  Cabling in place</t>
  </si>
  <si>
    <t>4401 Westgate Dr
Austin, TX 78745</t>
  </si>
  <si>
    <t>4401 Westgate</t>
  </si>
  <si>
    <t>512-225-2717
512-225-2711</t>
  </si>
  <si>
    <t>▪  South wing
▪  Located in a campus environment with Downtown views
▪  Hard wall office layout 
▪  Access to a large kitchen and break room
▪  Plug and Play – wired and furnished
▪  Large executive conference rooms
▪  Covered parking
▪  Convenient to Downtown</t>
  </si>
  <si>
    <t>1601 South MoPac Expy
Austin, TX 78746</t>
  </si>
  <si>
    <t>512-225-2707
512-225-1728
512-225-1729</t>
  </si>
  <si>
    <t>Diana Holford
Russell Young
Casey Obenhaus</t>
  </si>
  <si>
    <t xml:space="preserve">▪  Mostly open area with perimeter offices, large break room and large training rooms
▪  Workstations available for purchase or lease
▪  Elevator lobby exposure
▪  5:1,000 structured/surface parking
▪  Campus style setting includes fountains and picnic areas 
▪  Men’s and women’s showers on the first floor
▪  Easy access to MoPac Expy, Loop 360 and I-35
</t>
  </si>
  <si>
    <t>12301 Research Park Boulevard
Austin, TX 78759</t>
  </si>
  <si>
    <t>Research Park Plaza Bldg IV</t>
  </si>
  <si>
    <t>512-225-1728
512-225-2711
512-225-1729</t>
  </si>
  <si>
    <t>Russell Young
John Childers
Casey Obenhaus</t>
  </si>
  <si>
    <t>▪  High profile elevator lobby exposure
▪  Mostly open plan
▪  Recently renovated
▪  4/1,000 parking - some covered
▪  Some furniture available
▪  2013 operating expenses are $12.95</t>
  </si>
  <si>
    <t>6801 N Capital of Texas Hwy
Austin, TX 78731</t>
  </si>
  <si>
    <t>Lakewood Center I</t>
  </si>
  <si>
    <t>512-225-2707
512-225-2717</t>
  </si>
  <si>
    <t>▪  Private Office and Open Configuration
▪  Rooftop Deck with Breathtaking Views
▪  Plug &amp; Play – Furniture Available
▪  Access to Sublessor’s Training Room
▪  Below Market Rental Rate</t>
  </si>
  <si>
    <t>6504 Bridgepoint Pky
Austin, TX 78730</t>
  </si>
  <si>
    <t>Millennium Building</t>
  </si>
  <si>
    <t>512-225-2717
512-225-2722
512-225-1729</t>
  </si>
  <si>
    <t>Kathy Carbonetti
Zack Jamail
Casey Obenhaus</t>
  </si>
  <si>
    <t>▪  Numerous upgrades – granite, hardwood floors, venetian plaster, built-ins
▪  5 Perimeter offices with hardwood floors
▪  1 Large conference
▪  1 Large reception with built-in desk, granite counter and shelves
▪  Large work / copy rooms with granite counters and wood built-in cabinets
▪  IDF closet (plug-n-play)
▪  Break room with granite counters and wood cabinets
▪  Floor-to-ceiling windows
▪  Cubicle workstations included</t>
  </si>
  <si>
    <t>8920 Business Park Dr
Austin, TX 78759</t>
  </si>
  <si>
    <t>▪  75% office / 25% warehouse 
▪  Furniture is negotiable
▪  Clean room included
▪  100% climate control
▪  14’ clear height, rear loading, semi-dock doors</t>
  </si>
  <si>
    <t>8200 Cameron Rd
Austin, TX 78754</t>
  </si>
  <si>
    <t>Cameron Center Bldg C</t>
  </si>
  <si>
    <t>512-225-2708
512-225-1729</t>
  </si>
  <si>
    <t>Zane Cole
Casey Obenhaus</t>
  </si>
  <si>
    <t>▪  Energy Star labeled building
▪  Neighboring hotel within walking distance
▪  Easy access to major thoroughfares
▪  Courtyard with outdoor seating
▪  Some furniture available</t>
  </si>
  <si>
    <t>10801 N MoPac Expy
Austin, TX 78759</t>
  </si>
  <si>
    <t>512-225-2705
512-225-2717</t>
  </si>
  <si>
    <t>Jake Ragusa
Kathy Carbonetti</t>
  </si>
  <si>
    <t>▪  Service Center / Flex space
▪  100% office 
▪  Class A office finishes
▪  End cap
▪  Abundant parking
▪  Space consists of reception, break room, classroom / training room configuration, lab areas, and conference rooms</t>
  </si>
  <si>
    <t>600 Center Ridge Drive
Austin, TX 78753</t>
  </si>
  <si>
    <t>512-225-2717</t>
  </si>
  <si>
    <t xml:space="preserve"> ▪  Adjacent 1,332 RSF Available Direct
▪  Easy Access to Lakeline Mall
▪  Reception + Conference
▪  9 Offices + Open Area for 6+ Cubes
▪  Break Room + Work Area
▪  Restrooms Within Space</t>
  </si>
  <si>
    <t>Plus E&amp;J</t>
  </si>
  <si>
    <t>301 Brushy Creek Rd
Austin, TX 78613</t>
  </si>
  <si>
    <t>Blue Creek Plaza</t>
  </si>
  <si>
    <t>512-225-2722
512-225-1728</t>
  </si>
  <si>
    <t>▪  Professional space with hard-wall office configuration
▪  Elevator lobby exposure
▪  Furniture available
▪  TI Allowance potentially available 
▪  Balcony access with great South views!
▪  Covered parking available
▪  In the heart of Downtown at Sixth and Congress
▪  On site deli, Starbucks &amp; Jamba Juice</t>
  </si>
  <si>
    <t>600 Congress Ave
Austin, TX 78701</t>
  </si>
  <si>
    <t>512-225-2706
512-225-1728
512-225-1729</t>
  </si>
  <si>
    <t>Elysia Ragusa
Russell Young
Casey Obenhaus</t>
  </si>
  <si>
    <t>Brand new high level classroom finishes.  May be able to combine with direct space for larger footprint.  Also, we may be able to deliver earlier occupancy if critical.</t>
  </si>
  <si>
    <t>Burke Kennedy</t>
  </si>
  <si>
    <t>221 W 6th St</t>
  </si>
  <si>
    <t>AQUILA</t>
  </si>
  <si>
    <t>221 W 6th Street</t>
  </si>
  <si>
    <t>Chris Perry</t>
  </si>
  <si>
    <t>Barton Oaks Plaza III</t>
  </si>
  <si>
    <t>Jordan Smith</t>
  </si>
  <si>
    <t>512-684-3817</t>
  </si>
  <si>
    <t>Corridor Park 1</t>
  </si>
  <si>
    <t>3815-A Jarrett Way</t>
  </si>
  <si>
    <t>Downtown views, high end finishes, full size break room, professional space</t>
  </si>
  <si>
    <t>7000 North  Mopac</t>
  </si>
  <si>
    <t>Plaza 7000</t>
  </si>
  <si>
    <t>Captex Commercial Properties</t>
  </si>
  <si>
    <t>Michael Oates - mike@captex.com</t>
  </si>
  <si>
    <t>(512) 527-9600</t>
  </si>
  <si>
    <t>13809 Research Blvd., Austin, TX 78750</t>
  </si>
  <si>
    <t>512 279-9233</t>
  </si>
  <si>
    <t>The Shops at River Place</t>
  </si>
  <si>
    <t>10601 FM 2222 Austin, Tx 78730</t>
  </si>
  <si>
    <t>Beautifully finished out dental space (no dentists or endodontists allowed)</t>
  </si>
  <si>
    <t>Ted Doucet &amp; Spencer Hayes</t>
  </si>
  <si>
    <t>Amber Oaks G</t>
  </si>
  <si>
    <t>9601 Amberglen Boulevard</t>
  </si>
  <si>
    <t>Greg Johnston &amp; Brent Powdrill</t>
  </si>
  <si>
    <t>Crossings @ Lakeline I</t>
  </si>
  <si>
    <t>11001 Lakeline Boulevard</t>
  </si>
  <si>
    <t>Rick Whiteley &amp; Tim Laine</t>
  </si>
  <si>
    <t>807 Las Cimas Parkway</t>
  </si>
  <si>
    <t>512 349 7629</t>
  </si>
  <si>
    <t>Austin Oaks - Medina Bldg</t>
  </si>
  <si>
    <t>3445 Executive Center Drive #150</t>
  </si>
  <si>
    <t>Great lobby space at Austin Oaks… free parking.</t>
  </si>
  <si>
    <t>FSG</t>
  </si>
  <si>
    <t>Tami Greenberg</t>
  </si>
  <si>
    <t>106 E 6th Suite 550</t>
  </si>
  <si>
    <t>or make us an offer</t>
  </si>
  <si>
    <t>632 Ralph Ablanedo Suite 204</t>
  </si>
  <si>
    <t>Gross plus utilities</t>
  </si>
  <si>
    <t>Warehouse has air conditioning</t>
  </si>
  <si>
    <t>Kathy Carbonetti
John Childers
Casey Obenhaus</t>
  </si>
  <si>
    <t>512-225-2717
512-225-2711
512-225-1729</t>
  </si>
  <si>
    <t>▪  Creative office space with exposed ceilings
▪  3 windowed offices, conference, break room and large open area with great natural light
▪  Elevator lobby exposure
▪  Recently renovated building with Class A finishes
▪  Ideal location two blocks from the Capitol and Travis County Courthouse
▪  Minutes from MoPac Expy and I-35
▪  Rooftop terrace with downtown and Capitol views</t>
  </si>
  <si>
    <t xml:space="preserve">9900 Spectrum </t>
  </si>
  <si>
    <t>9900 Spectrum Drive</t>
  </si>
  <si>
    <t xml:space="preserve"> ▪  Flexible term
▪  “Plug &amp; Play” - furnished with systems furniture – optional at additional cost
▪   Efficient layout 
▪  Abundant surface parking
▪  Quiet, corporate setting
▪  Shower facilities available for use</t>
  </si>
  <si>
    <t>1307 Smith Rd</t>
  </si>
  <si>
    <t>1307 Smith Road</t>
  </si>
  <si>
    <t xml:space="preserve">▪  24’ clear height
▪  9 dock doors: 3 dock high, 6 grade
▪  Fenced outside storage
▪  Easy access to major thoroughfares
▪  Visibility on Hwy 183 </t>
  </si>
  <si>
    <t>Diana Holford
Kathy Carbonetti
Casey Obenhaus</t>
  </si>
  <si>
    <t>512-225-2707
512-225-2717
512-225-1729</t>
  </si>
  <si>
    <t>▪  East wing of 2nd floor
▪  Located in a campus environment surrounded by recreational facilities
▪  Access to showers and exercise room within the corporate park
▪  Hard wall office layout with some open cubicle space
▪  Large kitchen and break room
▪  Plug and Play – wired and furnished
▪  Large executive conference rooms
▪  Lab with extra air and power
▪  Server room with dedicated cooling and power</t>
  </si>
  <si>
    <t xml:space="preserve">Kathy Carbonetti </t>
  </si>
  <si>
    <t>Penn Field Bldg C</t>
  </si>
  <si>
    <t>3601 S Congress Ave</t>
  </si>
  <si>
    <t>▪  Beautiful, “creative” office space with natural light 
▪  “Non-toxic”, sustainable paints, plaster &amp; finish-out
▪  Built in workstations, 3 offices, conference, and  kitchen
▪  Furniture &amp; phone system negotiable 
▪  Cabling in place
▪  5 reserved parking spaces
▪  Onsite restaurant (Opal Divine’s) 
▪  Easy access to Hwy 71 and minutes to the central business district.</t>
  </si>
  <si>
    <t>Jeff Pace
Jake Ragusa
John Childers</t>
  </si>
  <si>
    <t>512-225-2721
512-225-2705
512-225-2711</t>
  </si>
  <si>
    <t>Met Center 10</t>
  </si>
  <si>
    <t>7551 Metro Center</t>
  </si>
  <si>
    <t>Negotaible</t>
  </si>
  <si>
    <t>▪  50% office; 50% warehouse
▪  100% HVAC with drop ceiling
▪  End cap space with abundant natural light
▪  Dock high and grade level loading
▪  Signage available
▪  Furniture may be available</t>
  </si>
  <si>
    <t>Creative office space, open floor plan, plug &amp; play with furniture available, convenient to CBD</t>
  </si>
  <si>
    <t>901 S MoPac Expy</t>
  </si>
  <si>
    <t>512-684-3800</t>
  </si>
  <si>
    <t>Plug &amp; play space, shared fitness facility and close proxmity to Arboretum restaurants and shops</t>
  </si>
  <si>
    <t>Chris Perry/Jon Wheless</t>
  </si>
  <si>
    <t>Plug &amp; play space, fresh carpet and paint.</t>
  </si>
  <si>
    <t>9390 Research Blvd</t>
  </si>
  <si>
    <t>Kaleido II</t>
  </si>
  <si>
    <t>Matt Wilhite</t>
  </si>
  <si>
    <t>Upto a 6 year term, 11th floor, heart of downtown Austin, flexible square footage, 1500-3500 SF.</t>
  </si>
  <si>
    <t>Matt Wilhite/Jay Lamy</t>
  </si>
  <si>
    <t>10 year or 5 year term, flexible floor plan, incredible city views, on-site fitness center, courtesy officer and restaurant.</t>
  </si>
  <si>
    <t>Neg.</t>
  </si>
  <si>
    <t>300 W 6th</t>
  </si>
  <si>
    <t>Kristi Simmons/Jay Lamy</t>
  </si>
  <si>
    <t>flexible term 1-3 yrs, 1st floor, furniture available, mostly open layout, shared bathroom &amp; restrooms, ample parking, private entrance</t>
  </si>
  <si>
    <t>2401 South IH-35</t>
  </si>
  <si>
    <t>25% office / 75% unconditioned warehouse, 3 dock-high doors, above-standard finishout, ample power</t>
  </si>
  <si>
    <t>3500 Comsouth Drive, Bldg 4</t>
  </si>
  <si>
    <t>Commerce Center South</t>
  </si>
  <si>
    <t>Jon Wheless/Joe Simmons</t>
  </si>
  <si>
    <t xml:space="preserve">2nd floor, flexible term, 1:300 RSF parking ratio, plug&amp;play 20 cubes available, lobby exposure, 5 private offices, conference room &amp; break room </t>
  </si>
  <si>
    <t>11211 Taylor Draper Ln</t>
  </si>
  <si>
    <t>Canyon Hills</t>
  </si>
  <si>
    <t>Stand Alone Building, Three offices, one small conference room, one large training room, private restrooms, kitchen area, small storage areas</t>
  </si>
  <si>
    <t>Gross + E</t>
  </si>
  <si>
    <t>3423 Bee Caves</t>
  </si>
  <si>
    <t>2nd floor - 34,396 SF - available 12/15/13; 3rd floor - 34,704 SF - available 3/1/14; 5th floor - 19,000 SF - available 7/1/14.  Lease term ends 8/31/19.  Up to 6:000 parking ration of which 3:1000 located in structured garage.  Furniture available.  Multiple fiber providers.  Chilled water HVAC system.</t>
  </si>
  <si>
    <t xml:space="preserve">N </t>
  </si>
  <si>
    <t>Call Agent</t>
  </si>
  <si>
    <t>2900 Esperanza Crossing</t>
  </si>
  <si>
    <t>Domain Gateway</t>
  </si>
  <si>
    <t>512-682-5575</t>
  </si>
  <si>
    <t>Endeavor Real Estate Group</t>
  </si>
  <si>
    <t>Full Service PLUS E &amp; J</t>
  </si>
  <si>
    <t>The Park at Barton Creek</t>
  </si>
  <si>
    <t>3711 S Mopac Expressway</t>
  </si>
  <si>
    <t>Nate Stricklen and John Gump</t>
  </si>
  <si>
    <t>499.4921; 482.5578</t>
  </si>
  <si>
    <t>Exceptional views of downtown. Walking distance to several restaurants. Open office space with plenty of natural light</t>
  </si>
  <si>
    <t>499-4918 and 499-4921</t>
  </si>
  <si>
    <t>6500 River Place Blvd.</t>
  </si>
  <si>
    <t>Exterior baclony attached to the space with exceptional views. On-site fitness center and on-site café. Open office space.</t>
  </si>
  <si>
    <t>Gaines Bagby;</t>
  </si>
  <si>
    <t>Jeff Pace
Zack Jamail</t>
  </si>
  <si>
    <t>512.225.2721
512.225.2722</t>
  </si>
  <si>
    <t>Frontera Ridge</t>
  </si>
  <si>
    <t>SH 45 &amp; La Frontera
Round Rock, TX 78681</t>
  </si>
  <si>
    <t>TBD</t>
  </si>
  <si>
    <t>Build-To-Suit</t>
  </si>
  <si>
    <t>▪  Fully-Entitled Class-A Office Development 
▪  Corporate Campus Corporate BTS Opportunity
▪  Two 4-Story Office Buildings Totaling 400,000 SF
▪  Flexible and Efficient 50,000 SF Floor Plates
▪  5/1000 Parking with Structured Garage (Expandable)
▪  Signature Visibility on SH-45
▪  328 Acre Master-Planned Mixed Use Development
▪  Quality Landscaped Common Areas &amp; Public Space
▪  Connectable Buildings with potential  common grand lobby
▪  Seeking LEED Silver Certification</t>
  </si>
  <si>
    <t>The park at Barton Creek I</t>
  </si>
  <si>
    <t>3711 S MoPac Expressway
Austin, TX 78746</t>
  </si>
  <si>
    <t xml:space="preserve"> ▪  Park-like campus setting
▪  Flexible open floor plan
▪  Functional, efficient layout
▪  Structured parking 
▪  Additional term available through Landlord</t>
  </si>
  <si>
    <t>The park at Barton Creek II</t>
  </si>
  <si>
    <t>▪  Rare, large block of contiguous space
▪  Park-like campus setting
▪  Corporate headquarters build-out
▪  Functional, efficient layout
▪  Structured parking
▪  Additional term available through Landlord</t>
  </si>
  <si>
    <t>512-538-0068</t>
  </si>
  <si>
    <t>504 Lavaca Plaza</t>
  </si>
  <si>
    <t>Might consider demising, great downtown views, new ownership, structured parking</t>
  </si>
  <si>
    <t>512-478-1711</t>
  </si>
  <si>
    <t xml:space="preserve">Sublease </t>
  </si>
  <si>
    <t>7500 Rialto Blvd, Austin, Texas 78735</t>
  </si>
  <si>
    <t>Divisible to 7,000 sf</t>
  </si>
  <si>
    <t>13809 Research Blvd, Austin, Texas 78759</t>
  </si>
  <si>
    <t>Flexible Term</t>
  </si>
  <si>
    <t>Sublease</t>
  </si>
  <si>
    <t>6034 W. Courtyard Drive, Ste 110</t>
  </si>
  <si>
    <t>8000 Centre Park Drive, Austin, Texas 78754</t>
  </si>
  <si>
    <t>▪  Elevator lobby exposure
▪  Plug &amp; Play – wired and furniture may be available
▪  Layout consists of 2 conference rooms, 2 breakout rooms, copy room, break room, reception &amp; open area consisting of several cubicles &amp; workstations
▪  Hill country &amp; downtown views</t>
  </si>
  <si>
    <t>2009 South Capital Texas Hwy</t>
  </si>
  <si>
    <t>Tejas Plaza</t>
  </si>
  <si>
    <t>512-225-2717
512-225-1729</t>
  </si>
  <si>
    <t>Kathy Carbonetti
Casey Obenhaus</t>
  </si>
  <si>
    <t>▪  Value office space
▪  100% HVAC
▪  Furniture negotiable
▪  Approximately 800 SF of warehouse
▪  Grade level loading</t>
  </si>
  <si>
    <t>9233 Waterford Centre Blvd</t>
  </si>
  <si>
    <t>Waterford B</t>
  </si>
  <si>
    <t>512-225-2705
512-225-2708</t>
  </si>
  <si>
    <t>Jake Ragusa
Zane Cole</t>
  </si>
  <si>
    <t>6101 W. Courtyard Dr</t>
  </si>
  <si>
    <t>512-329-0752</t>
  </si>
  <si>
    <t>Colin Hodges</t>
  </si>
  <si>
    <t>Sandalwood</t>
  </si>
  <si>
    <t>Will Douglas and Jerry Frey</t>
  </si>
  <si>
    <t>512-482-5508 and 512-499-4930</t>
  </si>
  <si>
    <t>High end furniture available for sale</t>
  </si>
  <si>
    <t>Erin Morales and John Gump</t>
  </si>
  <si>
    <t>512-499-4918 and 512-482-5578</t>
  </si>
  <si>
    <t>Synergy Plaza North</t>
  </si>
  <si>
    <t>11940 Jollyville road</t>
  </si>
  <si>
    <t>Office Sublease Available  11-15-2013</t>
  </si>
  <si>
    <t>9606 N MoPac Expy</t>
  </si>
  <si>
    <t>Open area with exterior offices, reception area and large training room, new high-end finishes, 4:1,000 SF parking, 1st floor impressive visibility</t>
  </si>
  <si>
    <t>Global Business Park C</t>
  </si>
  <si>
    <t>1309 Rutherford Lane</t>
  </si>
  <si>
    <t>n/a</t>
  </si>
  <si>
    <t>Divisible to 20,780  SF, entire building available, term thru 12/31/16, rate negotiable, 23,943 RSF office/showroom, building uses - manufacturing or distribution</t>
  </si>
  <si>
    <t>Sloan Spaeth</t>
  </si>
  <si>
    <t>11000 N MoPac Expy</t>
  </si>
  <si>
    <t>Building signage visible from MoPac, above standard office finish as well as heavily powered lab, furniture may be available</t>
  </si>
  <si>
    <t>Jay Lamy / Jon Wheless</t>
  </si>
  <si>
    <t>Slaughter Industrial Park</t>
  </si>
  <si>
    <t xml:space="preserve">632 Ralph Ablanedo </t>
  </si>
  <si>
    <t>$2,300 per month, 1 mile from slaughter lane &amp; IH35 intersection, 100% HVAC, 288 SF in office, 1 drive-in dock door, 2 phase power available.</t>
  </si>
  <si>
    <r>
      <rPr>
        <sz val="10"/>
        <color rgb="FFFF0000"/>
        <rFont val="Arial"/>
        <family val="2"/>
      </rPr>
      <t>Casey Obenhaus</t>
    </r>
    <r>
      <rPr>
        <sz val="10"/>
        <rFont val="Arial"/>
        <family val="2"/>
      </rPr>
      <t xml:space="preserve">
Russell Young</t>
    </r>
  </si>
</sst>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lt;=9999999]###\-####;\(###\)\ ###\-####"/>
    <numFmt numFmtId="166" formatCode="m/d/yy;@"/>
    <numFmt numFmtId="167" formatCode="[$-409]d\-mmm\-yy;@"/>
    <numFmt numFmtId="168" formatCode="_(&quot;$&quot;* #,##0.0_);_(&quot;$&quot;* \(#,##0.0\);_(&quot;$&quot;* &quot;-&quot;??_);_(@_)"/>
  </numFmts>
  <fonts count="43">
    <font>
      <sz val="10"/>
      <name val="Arial"/>
    </font>
    <font>
      <sz val="10"/>
      <name val="Arial"/>
      <family val="2"/>
    </font>
    <font>
      <b/>
      <sz val="10"/>
      <name val="Arial"/>
      <family val="2"/>
    </font>
    <font>
      <sz val="18"/>
      <name val="Arial"/>
      <family val="2"/>
    </font>
    <font>
      <b/>
      <sz val="12"/>
      <name val="Arial"/>
      <family val="2"/>
    </font>
    <font>
      <sz val="8"/>
      <name val="Arial"/>
      <family val="2"/>
    </font>
    <font>
      <sz val="10"/>
      <color indexed="10"/>
      <name val="Arial"/>
      <family val="2"/>
    </font>
    <font>
      <sz val="10"/>
      <name val="Arial"/>
      <family val="2"/>
    </font>
    <font>
      <sz val="8"/>
      <color indexed="10"/>
      <name val="Tahoma"/>
      <family val="2"/>
    </font>
    <font>
      <b/>
      <sz val="10"/>
      <color indexed="10"/>
      <name val="Tahoma"/>
      <family val="2"/>
    </font>
    <font>
      <sz val="10"/>
      <color indexed="10"/>
      <name val="Tahoma"/>
      <family val="2"/>
    </font>
    <font>
      <b/>
      <sz val="8"/>
      <color indexed="81"/>
      <name val="Tahoma"/>
      <family val="2"/>
    </font>
    <font>
      <sz val="8"/>
      <color indexed="81"/>
      <name val="Tahoma"/>
      <family val="2"/>
    </font>
    <font>
      <sz val="8"/>
      <name val="Arial"/>
      <family val="2"/>
    </font>
    <font>
      <sz val="10"/>
      <name val="Arial"/>
      <family val="2"/>
    </font>
    <font>
      <b/>
      <u/>
      <sz val="10"/>
      <name val="Arial"/>
      <family val="2"/>
    </font>
    <font>
      <b/>
      <sz val="8"/>
      <name val="Arial"/>
      <family val="2"/>
    </font>
    <font>
      <sz val="11"/>
      <name val="Calibri"/>
      <family val="2"/>
    </font>
    <font>
      <sz val="12"/>
      <name val="Times"/>
      <family val="1"/>
    </font>
    <font>
      <sz val="10"/>
      <name val="Arial"/>
      <family val="2"/>
    </font>
    <font>
      <b/>
      <sz val="10"/>
      <name val="Arial Narrow"/>
      <family val="2"/>
    </font>
    <font>
      <sz val="10"/>
      <name val="Arial"/>
      <family val="2"/>
    </font>
    <font>
      <sz val="10"/>
      <name val="Arial"/>
      <family val="2"/>
    </font>
    <font>
      <sz val="10"/>
      <color indexed="10"/>
      <name val="Arial"/>
      <family val="2"/>
    </font>
    <font>
      <sz val="8"/>
      <name val="Myriad Pro"/>
      <family val="2"/>
    </font>
    <font>
      <sz val="9"/>
      <name val="Arial"/>
      <family val="2"/>
    </font>
    <font>
      <sz val="10"/>
      <name val="Arial"/>
      <family val="2"/>
    </font>
    <font>
      <sz val="11"/>
      <name val="Arial"/>
      <family val="2"/>
    </font>
    <font>
      <sz val="10"/>
      <color rgb="FFFF0000"/>
      <name val="Arial"/>
      <family val="2"/>
    </font>
    <font>
      <sz val="8"/>
      <color rgb="FFFF0000"/>
      <name val="Arial"/>
      <family val="2"/>
    </font>
    <font>
      <sz val="9"/>
      <color rgb="FF000000"/>
      <name val="Arial"/>
      <family val="2"/>
    </font>
    <font>
      <sz val="8"/>
      <color rgb="FF000000"/>
      <name val="Verdana"/>
      <family val="2"/>
    </font>
    <font>
      <sz val="10"/>
      <name val="Arial"/>
      <family val="2"/>
    </font>
    <font>
      <sz val="10"/>
      <name val="Arial"/>
      <family val="2"/>
    </font>
    <font>
      <b/>
      <sz val="8"/>
      <color rgb="FFFF0000"/>
      <name val="Arial"/>
      <family val="2"/>
    </font>
    <font>
      <sz val="10"/>
      <name val="Calibri"/>
      <family val="2"/>
      <scheme val="minor"/>
    </font>
    <font>
      <b/>
      <sz val="12"/>
      <name val="Calibri"/>
      <family val="2"/>
      <scheme val="minor"/>
    </font>
    <font>
      <sz val="12"/>
      <name val="Arial"/>
      <family val="2"/>
    </font>
    <font>
      <sz val="8"/>
      <name val="Calibri"/>
      <family val="2"/>
    </font>
    <font>
      <sz val="6"/>
      <name val="Arial"/>
      <family val="2"/>
    </font>
    <font>
      <sz val="10"/>
      <name val="Arial"/>
      <family val="2"/>
    </font>
    <font>
      <sz val="12"/>
      <color rgb="FFFF0000"/>
      <name val="Arial"/>
      <family val="2"/>
    </font>
    <font>
      <sz val="14"/>
      <name val="Arial"/>
      <family val="2"/>
    </font>
  </fonts>
  <fills count="3">
    <fill>
      <patternFill patternType="none"/>
    </fill>
    <fill>
      <patternFill patternType="gray125"/>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diagonal/>
    </border>
    <border>
      <left style="thin">
        <color indexed="8"/>
      </left>
      <right/>
      <top/>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65"/>
      </left>
      <right/>
      <top style="thin">
        <color indexed="8"/>
      </top>
      <bottom/>
      <diagonal/>
    </border>
    <border>
      <left style="thin">
        <color indexed="8"/>
      </left>
      <right/>
      <top style="thin">
        <color indexed="65"/>
      </top>
      <bottom/>
      <diagonal/>
    </border>
    <border>
      <left style="thin">
        <color indexed="65"/>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diagonal/>
    </border>
    <border>
      <left/>
      <right/>
      <top style="thin">
        <color indexed="8"/>
      </top>
      <bottom style="thin">
        <color indexed="8"/>
      </bottom>
      <diagonal/>
    </border>
    <border>
      <left style="thin">
        <color indexed="65"/>
      </left>
      <right style="thin">
        <color indexed="8"/>
      </right>
      <top style="thin">
        <color indexed="8"/>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s>
  <cellStyleXfs count="70">
    <xf numFmtId="167" fontId="0" fillId="0" borderId="0"/>
    <xf numFmtId="43" fontId="1" fillId="0" borderId="0" applyFont="0" applyFill="0" applyBorder="0" applyAlignment="0" applyProtection="0"/>
    <xf numFmtId="43" fontId="14" fillId="0" borderId="0" applyFont="0" applyFill="0" applyBorder="0" applyAlignment="0" applyProtection="0"/>
    <xf numFmtId="43" fontId="7" fillId="0" borderId="0" applyFont="0" applyFill="0" applyBorder="0" applyAlignment="0" applyProtection="0"/>
    <xf numFmtId="43" fontId="22" fillId="0" borderId="0" applyFont="0" applyFill="0" applyBorder="0" applyAlignment="0" applyProtection="0"/>
    <xf numFmtId="43" fontId="7"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4" fontId="14" fillId="0" borderId="0" applyFont="0" applyFill="0" applyBorder="0" applyAlignment="0" applyProtection="0"/>
    <xf numFmtId="44" fontId="7" fillId="0" borderId="0" applyFont="0" applyFill="0" applyBorder="0" applyAlignment="0" applyProtection="0"/>
    <xf numFmtId="44" fontId="22" fillId="0" borderId="0" applyFont="0" applyFill="0" applyBorder="0" applyAlignment="0" applyProtection="0"/>
    <xf numFmtId="44" fontId="7" fillId="0" borderId="0" applyFont="0" applyFill="0" applyBorder="0" applyAlignment="0" applyProtection="0"/>
    <xf numFmtId="44" fontId="26" fillId="0" borderId="0" applyFont="0" applyFill="0" applyBorder="0" applyAlignment="0" applyProtection="0"/>
    <xf numFmtId="9" fontId="1" fillId="0" borderId="0" applyFont="0" applyFill="0" applyBorder="0" applyAlignment="0" applyProtection="0"/>
    <xf numFmtId="9" fontId="26" fillId="0" borderId="0" applyFont="0" applyFill="0" applyBorder="0" applyAlignment="0" applyProtection="0"/>
    <xf numFmtId="0" fontId="33" fillId="0" borderId="0"/>
    <xf numFmtId="43" fontId="33" fillId="0" borderId="0" applyFont="0" applyFill="0" applyBorder="0" applyAlignment="0" applyProtection="0"/>
    <xf numFmtId="44" fontId="33" fillId="0" borderId="0" applyFont="0" applyFill="0" applyBorder="0" applyAlignment="0" applyProtection="0"/>
    <xf numFmtId="0" fontId="1" fillId="0" borderId="0"/>
    <xf numFmtId="167" fontId="1" fillId="0" borderId="0"/>
    <xf numFmtId="43" fontId="1" fillId="0" borderId="0" applyFont="0" applyFill="0" applyBorder="0" applyAlignment="0" applyProtection="0"/>
    <xf numFmtId="44" fontId="1" fillId="0" borderId="0" applyFont="0" applyFill="0" applyBorder="0" applyAlignment="0" applyProtection="0"/>
    <xf numFmtId="0" fontId="33" fillId="0" borderId="0"/>
    <xf numFmtId="0" fontId="33" fillId="0" borderId="0"/>
    <xf numFmtId="0" fontId="40" fillId="0" borderId="0"/>
    <xf numFmtId="43" fontId="40" fillId="0" borderId="0" applyFont="0" applyFill="0" applyBorder="0" applyAlignment="0" applyProtection="0"/>
    <xf numFmtId="44" fontId="4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40"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40" fillId="0" borderId="0"/>
    <xf numFmtId="0" fontId="1" fillId="0" borderId="0"/>
    <xf numFmtId="0" fontId="1" fillId="0" borderId="0"/>
    <xf numFmtId="0" fontId="40" fillId="0" borderId="0"/>
    <xf numFmtId="0" fontId="40"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cellStyleXfs>
  <cellXfs count="932">
    <xf numFmtId="167" fontId="0" fillId="0" borderId="0" xfId="0"/>
    <xf numFmtId="167" fontId="0" fillId="0" borderId="0" xfId="0" applyAlignment="1">
      <alignment horizontal="left"/>
    </xf>
    <xf numFmtId="167" fontId="0" fillId="0" borderId="0" xfId="0" applyAlignment="1">
      <alignment horizontal="right"/>
    </xf>
    <xf numFmtId="167" fontId="0" fillId="0" borderId="0" xfId="0" applyAlignment="1"/>
    <xf numFmtId="164" fontId="1" fillId="0" borderId="0" xfId="1" applyNumberFormat="1" applyAlignment="1">
      <alignment horizontal="right"/>
    </xf>
    <xf numFmtId="44" fontId="1" fillId="0" borderId="0" xfId="7" applyAlignment="1">
      <alignment horizontal="right"/>
    </xf>
    <xf numFmtId="17" fontId="0" fillId="0" borderId="0" xfId="0" applyNumberFormat="1" applyAlignment="1">
      <alignment horizontal="right"/>
    </xf>
    <xf numFmtId="17" fontId="0" fillId="0" borderId="0" xfId="0" applyNumberFormat="1" applyAlignment="1">
      <alignment horizontal="center"/>
    </xf>
    <xf numFmtId="167" fontId="0" fillId="0" borderId="0" xfId="0" applyAlignment="1">
      <alignment horizontal="center"/>
    </xf>
    <xf numFmtId="167" fontId="0" fillId="0" borderId="0" xfId="0" applyAlignment="1">
      <alignment wrapText="1"/>
    </xf>
    <xf numFmtId="167" fontId="2" fillId="0" borderId="1" xfId="0" applyFont="1" applyBorder="1" applyAlignment="1"/>
    <xf numFmtId="167" fontId="2" fillId="0" borderId="1" xfId="0" applyFont="1" applyBorder="1" applyAlignment="1">
      <alignment wrapText="1"/>
    </xf>
    <xf numFmtId="167" fontId="0" fillId="0" borderId="1" xfId="0" applyBorder="1" applyAlignment="1"/>
    <xf numFmtId="167" fontId="0" fillId="0" borderId="0" xfId="0" applyProtection="1">
      <protection locked="0"/>
    </xf>
    <xf numFmtId="167" fontId="0" fillId="0" borderId="0" xfId="0" applyAlignment="1" applyProtection="1">
      <alignment horizontal="left"/>
      <protection locked="0"/>
    </xf>
    <xf numFmtId="167" fontId="0" fillId="0" borderId="0" xfId="0" applyAlignment="1" applyProtection="1">
      <alignment horizontal="right"/>
      <protection locked="0"/>
    </xf>
    <xf numFmtId="164" fontId="1" fillId="0" borderId="0" xfId="1" applyNumberFormat="1" applyFont="1" applyProtection="1">
      <protection locked="0"/>
    </xf>
    <xf numFmtId="44" fontId="1" fillId="0" borderId="0" xfId="7" applyFont="1" applyProtection="1">
      <protection locked="0"/>
    </xf>
    <xf numFmtId="44" fontId="1" fillId="0" borderId="0" xfId="7" applyFont="1" applyAlignment="1" applyProtection="1">
      <alignment horizontal="right"/>
      <protection locked="0"/>
    </xf>
    <xf numFmtId="17" fontId="0" fillId="0" borderId="0" xfId="0" applyNumberFormat="1" applyAlignment="1" applyProtection="1">
      <alignment horizontal="right"/>
      <protection locked="0"/>
    </xf>
    <xf numFmtId="1" fontId="0" fillId="0" borderId="0" xfId="0" applyNumberFormat="1" applyAlignment="1" applyProtection="1">
      <alignment horizontal="center"/>
      <protection hidden="1"/>
    </xf>
    <xf numFmtId="167" fontId="5" fillId="0" borderId="0" xfId="0" applyFont="1" applyAlignment="1" applyProtection="1">
      <alignment wrapText="1"/>
      <protection locked="0"/>
    </xf>
    <xf numFmtId="164" fontId="1" fillId="0" borderId="0" xfId="1" applyNumberFormat="1" applyFont="1" applyAlignment="1">
      <alignment horizontal="right"/>
    </xf>
    <xf numFmtId="44" fontId="1" fillId="0" borderId="0" xfId="7" applyFont="1" applyAlignment="1">
      <alignment horizontal="right"/>
    </xf>
    <xf numFmtId="1" fontId="0" fillId="0" borderId="0" xfId="0" applyNumberFormat="1" applyAlignment="1">
      <alignment horizontal="center"/>
    </xf>
    <xf numFmtId="167" fontId="5" fillId="0" borderId="0" xfId="0" applyFont="1" applyAlignment="1">
      <alignment wrapText="1"/>
    </xf>
    <xf numFmtId="44" fontId="1" fillId="0" borderId="0" xfId="7" quotePrefix="1" applyFont="1" applyAlignment="1">
      <alignment horizontal="right"/>
    </xf>
    <xf numFmtId="44" fontId="1" fillId="0" borderId="0" xfId="7" applyProtection="1">
      <protection locked="0"/>
    </xf>
    <xf numFmtId="167" fontId="0" fillId="0" borderId="0" xfId="0" applyAlignment="1" applyProtection="1">
      <alignment horizontal="center"/>
      <protection locked="0"/>
    </xf>
    <xf numFmtId="164" fontId="1" fillId="0" borderId="0" xfId="1" applyNumberFormat="1" applyProtection="1">
      <protection locked="0"/>
    </xf>
    <xf numFmtId="44" fontId="1" fillId="0" borderId="0" xfId="7" applyAlignment="1" applyProtection="1">
      <alignment horizontal="right"/>
      <protection locked="0"/>
    </xf>
    <xf numFmtId="164" fontId="1" fillId="0" borderId="0" xfId="1" applyNumberFormat="1" applyFont="1"/>
    <xf numFmtId="167" fontId="0" fillId="0" borderId="0" xfId="0" applyAlignment="1">
      <alignment horizontal="left" wrapText="1"/>
    </xf>
    <xf numFmtId="164" fontId="1" fillId="0" borderId="0" xfId="1" applyNumberFormat="1"/>
    <xf numFmtId="167" fontId="0" fillId="0" borderId="0" xfId="0" applyFill="1" applyAlignment="1">
      <alignment wrapText="1"/>
    </xf>
    <xf numFmtId="167" fontId="7" fillId="0" borderId="0" xfId="0" applyFont="1"/>
    <xf numFmtId="17" fontId="7" fillId="0" borderId="0" xfId="0" applyNumberFormat="1" applyFont="1" applyAlignment="1" applyProtection="1">
      <alignment horizontal="right"/>
      <protection locked="0"/>
    </xf>
    <xf numFmtId="44" fontId="6" fillId="0" borderId="0" xfId="7" applyFont="1" applyAlignment="1">
      <alignment horizontal="right"/>
    </xf>
    <xf numFmtId="44" fontId="7" fillId="0" borderId="0" xfId="7" applyFont="1" applyAlignment="1">
      <alignment horizontal="right"/>
    </xf>
    <xf numFmtId="167" fontId="0" fillId="0" borderId="0" xfId="0" applyAlignment="1" applyProtection="1">
      <protection locked="0"/>
    </xf>
    <xf numFmtId="167" fontId="0" fillId="0" borderId="0" xfId="0" applyBorder="1" applyAlignment="1">
      <alignment horizontal="left"/>
    </xf>
    <xf numFmtId="167" fontId="0" fillId="0" borderId="0" xfId="0" applyBorder="1" applyAlignment="1"/>
    <xf numFmtId="164" fontId="1" fillId="0" borderId="0" xfId="1" applyNumberFormat="1" applyBorder="1" applyAlignment="1">
      <alignment horizontal="right"/>
    </xf>
    <xf numFmtId="17" fontId="0" fillId="0" borderId="0" xfId="0" applyNumberFormat="1" applyBorder="1" applyAlignment="1">
      <alignment horizontal="right"/>
    </xf>
    <xf numFmtId="167" fontId="0" fillId="0" borderId="0" xfId="0" applyBorder="1" applyAlignment="1">
      <alignment horizontal="center"/>
    </xf>
    <xf numFmtId="44" fontId="1" fillId="0" borderId="0" xfId="7" applyBorder="1" applyAlignment="1">
      <alignment horizontal="right"/>
    </xf>
    <xf numFmtId="164" fontId="7" fillId="0" borderId="0" xfId="1" applyNumberFormat="1" applyFont="1" applyAlignment="1">
      <alignment horizontal="right"/>
    </xf>
    <xf numFmtId="167" fontId="0" fillId="0" borderId="0" xfId="0" applyFill="1" applyBorder="1" applyAlignment="1"/>
    <xf numFmtId="167" fontId="5" fillId="0" borderId="0" xfId="0" quotePrefix="1" applyFont="1" applyAlignment="1">
      <alignment wrapText="1"/>
    </xf>
    <xf numFmtId="164" fontId="6" fillId="0" borderId="0" xfId="1" applyNumberFormat="1" applyFont="1" applyAlignment="1">
      <alignment horizontal="right"/>
    </xf>
    <xf numFmtId="167" fontId="7" fillId="0" borderId="0" xfId="0" applyFont="1" applyAlignment="1">
      <alignment wrapText="1"/>
    </xf>
    <xf numFmtId="164" fontId="7" fillId="0" borderId="0" xfId="1" applyNumberFormat="1" applyFont="1" applyProtection="1">
      <protection locked="0"/>
    </xf>
    <xf numFmtId="44" fontId="1" fillId="0" borderId="0" xfId="7" applyFont="1" applyAlignment="1" applyProtection="1">
      <alignment horizontal="right" wrapText="1"/>
      <protection locked="0"/>
    </xf>
    <xf numFmtId="165" fontId="0" fillId="0" borderId="0" xfId="0" applyNumberFormat="1" applyAlignment="1" applyProtection="1">
      <alignment horizontal="right"/>
      <protection locked="0"/>
    </xf>
    <xf numFmtId="165" fontId="0" fillId="0" borderId="0" xfId="0" applyNumberFormat="1" applyAlignment="1">
      <alignment horizontal="right"/>
    </xf>
    <xf numFmtId="167" fontId="0" fillId="0" borderId="0" xfId="0" applyNumberFormat="1" applyProtection="1">
      <protection locked="0"/>
    </xf>
    <xf numFmtId="167" fontId="0" fillId="0" borderId="0" xfId="0" applyNumberFormat="1" applyAlignment="1"/>
    <xf numFmtId="167" fontId="0" fillId="0" borderId="0" xfId="0" applyNumberFormat="1" applyFill="1" applyBorder="1" applyAlignment="1"/>
    <xf numFmtId="8" fontId="1" fillId="0" borderId="0" xfId="7" quotePrefix="1" applyNumberFormat="1" applyFont="1" applyAlignment="1">
      <alignment horizontal="right"/>
    </xf>
    <xf numFmtId="167" fontId="7" fillId="0" borderId="0" xfId="0" applyFont="1" applyAlignment="1">
      <alignment horizontal="center"/>
    </xf>
    <xf numFmtId="167" fontId="0" fillId="0" borderId="0" xfId="0" applyAlignment="1" applyProtection="1">
      <alignment horizontal="left" wrapText="1"/>
      <protection locked="0"/>
    </xf>
    <xf numFmtId="167" fontId="0" fillId="0" borderId="0" xfId="0" applyAlignment="1" applyProtection="1">
      <alignment wrapText="1"/>
      <protection locked="0"/>
    </xf>
    <xf numFmtId="164" fontId="2" fillId="0" borderId="1" xfId="1" applyNumberFormat="1" applyFont="1" applyBorder="1" applyAlignment="1">
      <alignment wrapText="1"/>
    </xf>
    <xf numFmtId="44" fontId="2" fillId="0" borderId="1" xfId="7" applyFont="1" applyBorder="1" applyAlignment="1">
      <alignment wrapText="1"/>
    </xf>
    <xf numFmtId="44" fontId="2" fillId="0" borderId="1" xfId="7" applyFont="1" applyBorder="1" applyAlignment="1"/>
    <xf numFmtId="17" fontId="2" fillId="0" borderId="1" xfId="0" applyNumberFormat="1" applyFont="1" applyBorder="1" applyAlignment="1">
      <alignment wrapText="1"/>
    </xf>
    <xf numFmtId="164" fontId="1" fillId="0" borderId="0" xfId="1" applyNumberFormat="1" applyFont="1" applyAlignment="1" applyProtection="1">
      <alignment horizontal="right"/>
      <protection locked="0"/>
    </xf>
    <xf numFmtId="8" fontId="1" fillId="0" borderId="0" xfId="7" applyNumberFormat="1" applyAlignment="1">
      <alignment horizontal="right"/>
    </xf>
    <xf numFmtId="17" fontId="7" fillId="0" borderId="0" xfId="0" applyNumberFormat="1" applyFont="1" applyAlignment="1">
      <alignment horizontal="right"/>
    </xf>
    <xf numFmtId="167" fontId="7" fillId="0" borderId="0" xfId="0" applyFont="1" applyAlignment="1" applyProtection="1">
      <alignment horizontal="left"/>
      <protection locked="0"/>
    </xf>
    <xf numFmtId="167" fontId="7" fillId="0" borderId="0" xfId="0" applyFont="1" applyProtection="1">
      <protection locked="0"/>
    </xf>
    <xf numFmtId="44" fontId="7" fillId="0" borderId="0" xfId="7" applyFont="1" applyAlignment="1" applyProtection="1">
      <alignment horizontal="right"/>
      <protection locked="0"/>
    </xf>
    <xf numFmtId="167" fontId="7" fillId="0" borderId="0" xfId="0" applyFont="1" applyAlignment="1" applyProtection="1">
      <alignment horizontal="center"/>
      <protection locked="0"/>
    </xf>
    <xf numFmtId="164" fontId="7" fillId="0" borderId="0" xfId="1" applyNumberFormat="1" applyFont="1" applyAlignment="1" applyProtection="1">
      <alignment horizontal="right"/>
      <protection locked="0"/>
    </xf>
    <xf numFmtId="167" fontId="7" fillId="0" borderId="0" xfId="0" applyFont="1" applyAlignment="1" applyProtection="1">
      <protection locked="0"/>
    </xf>
    <xf numFmtId="167" fontId="7" fillId="0" borderId="0" xfId="0" applyFont="1" applyAlignment="1">
      <alignment horizontal="left"/>
    </xf>
    <xf numFmtId="1" fontId="7" fillId="0" borderId="0" xfId="0" applyNumberFormat="1" applyFont="1" applyAlignment="1">
      <alignment horizontal="center"/>
    </xf>
    <xf numFmtId="44" fontId="0" fillId="0" borderId="0" xfId="7" applyFont="1" applyAlignment="1">
      <alignment horizontal="right"/>
    </xf>
    <xf numFmtId="166" fontId="0" fillId="0" borderId="0" xfId="0" applyNumberFormat="1" applyAlignment="1">
      <alignment horizontal="right"/>
    </xf>
    <xf numFmtId="166" fontId="2" fillId="0" borderId="1" xfId="0" applyNumberFormat="1" applyFont="1" applyBorder="1" applyAlignment="1">
      <alignment wrapText="1"/>
    </xf>
    <xf numFmtId="166" fontId="7" fillId="0" borderId="0" xfId="0" applyNumberFormat="1" applyFont="1" applyAlignment="1" applyProtection="1">
      <alignment horizontal="right"/>
      <protection locked="0"/>
    </xf>
    <xf numFmtId="166" fontId="0" fillId="0" borderId="0" xfId="0" applyNumberFormat="1" applyAlignment="1" applyProtection="1">
      <alignment horizontal="right"/>
      <protection locked="0"/>
    </xf>
    <xf numFmtId="166" fontId="0" fillId="0" borderId="0" xfId="0" quotePrefix="1" applyNumberFormat="1" applyAlignment="1" applyProtection="1">
      <alignment horizontal="right"/>
      <protection locked="0"/>
    </xf>
    <xf numFmtId="166" fontId="7" fillId="0" borderId="0" xfId="0" applyNumberFormat="1" applyFont="1" applyAlignment="1">
      <alignment horizontal="right"/>
    </xf>
    <xf numFmtId="166" fontId="0" fillId="0" borderId="0" xfId="0" applyNumberFormat="1" applyBorder="1" applyAlignment="1">
      <alignment horizontal="right"/>
    </xf>
    <xf numFmtId="10" fontId="0" fillId="0" borderId="2" xfId="13" applyNumberFormat="1" applyFont="1" applyBorder="1"/>
    <xf numFmtId="17" fontId="0" fillId="0" borderId="0" xfId="0" quotePrefix="1" applyNumberFormat="1" applyAlignment="1" applyProtection="1">
      <alignment horizontal="right"/>
      <protection locked="0"/>
    </xf>
    <xf numFmtId="167" fontId="1" fillId="0" borderId="0" xfId="0" applyFont="1"/>
    <xf numFmtId="167" fontId="1" fillId="0" borderId="0" xfId="0" applyFont="1" applyAlignment="1"/>
    <xf numFmtId="17" fontId="1" fillId="0" borderId="0" xfId="0" applyNumberFormat="1" applyFont="1" applyAlignment="1">
      <alignment horizontal="right"/>
    </xf>
    <xf numFmtId="167" fontId="1" fillId="0" borderId="0" xfId="0" applyFont="1" applyAlignment="1">
      <alignment horizontal="center"/>
    </xf>
    <xf numFmtId="167" fontId="13" fillId="0" borderId="0" xfId="0" applyFont="1" applyAlignment="1">
      <alignment wrapText="1"/>
    </xf>
    <xf numFmtId="7" fontId="1" fillId="0" borderId="0" xfId="7" applyNumberFormat="1" applyFont="1" applyAlignment="1">
      <alignment horizontal="right"/>
    </xf>
    <xf numFmtId="167" fontId="0" fillId="0" borderId="0" xfId="0" applyFill="1" applyBorder="1" applyAlignment="1">
      <alignment horizontal="center"/>
    </xf>
    <xf numFmtId="167" fontId="14" fillId="0" borderId="0" xfId="0" applyFont="1"/>
    <xf numFmtId="167" fontId="0" fillId="0" borderId="0" xfId="0" applyNumberFormat="1"/>
    <xf numFmtId="167" fontId="7" fillId="0" borderId="0" xfId="0" applyNumberFormat="1" applyFont="1"/>
    <xf numFmtId="6" fontId="1" fillId="0" borderId="0" xfId="7" applyNumberFormat="1" applyFont="1" applyProtection="1">
      <protection locked="0"/>
    </xf>
    <xf numFmtId="166" fontId="1" fillId="0" borderId="0" xfId="0" applyNumberFormat="1" applyFont="1" applyAlignment="1">
      <alignment horizontal="right"/>
    </xf>
    <xf numFmtId="167" fontId="14" fillId="0" borderId="0" xfId="0" applyFont="1" applyAlignment="1">
      <alignment horizontal="center"/>
    </xf>
    <xf numFmtId="164" fontId="14" fillId="0" borderId="0" xfId="1" applyNumberFormat="1" applyFont="1" applyAlignment="1">
      <alignment horizontal="right"/>
    </xf>
    <xf numFmtId="17" fontId="14" fillId="0" borderId="0" xfId="0" applyNumberFormat="1" applyFont="1" applyAlignment="1">
      <alignment horizontal="right"/>
    </xf>
    <xf numFmtId="167" fontId="0" fillId="0" borderId="2" xfId="0" applyNumberFormat="1" applyBorder="1" applyAlignment="1"/>
    <xf numFmtId="167" fontId="0" fillId="0" borderId="2" xfId="0" applyNumberFormat="1" applyBorder="1"/>
    <xf numFmtId="167" fontId="14" fillId="0" borderId="0" xfId="0" applyFont="1" applyFill="1" applyAlignment="1" applyProtection="1">
      <alignment horizontal="left"/>
      <protection locked="0"/>
    </xf>
    <xf numFmtId="164" fontId="14" fillId="0" borderId="0" xfId="1" applyNumberFormat="1" applyFont="1" applyFill="1" applyProtection="1">
      <protection locked="0"/>
    </xf>
    <xf numFmtId="44" fontId="14" fillId="0" borderId="0" xfId="7" applyFont="1" applyFill="1" applyAlignment="1" applyProtection="1">
      <alignment horizontal="right"/>
      <protection locked="0"/>
    </xf>
    <xf numFmtId="167" fontId="14" fillId="0" borderId="0" xfId="0" applyFont="1" applyFill="1" applyAlignment="1" applyProtection="1">
      <alignment horizontal="center"/>
      <protection locked="0"/>
    </xf>
    <xf numFmtId="167" fontId="14" fillId="0" borderId="0" xfId="0" applyFont="1" applyFill="1" applyAlignment="1" applyProtection="1">
      <alignment wrapText="1"/>
      <protection locked="0"/>
    </xf>
    <xf numFmtId="17" fontId="14" fillId="0" borderId="0" xfId="0" applyNumberFormat="1" applyFont="1" applyFill="1" applyAlignment="1">
      <alignment horizontal="center"/>
    </xf>
    <xf numFmtId="44" fontId="14" fillId="0" borderId="0" xfId="7" quotePrefix="1" applyFont="1" applyAlignment="1">
      <alignment horizontal="right"/>
    </xf>
    <xf numFmtId="167" fontId="14" fillId="0" borderId="0" xfId="0" applyFont="1" applyAlignment="1"/>
    <xf numFmtId="167" fontId="7" fillId="0" borderId="0" xfId="0" applyFont="1" applyAlignment="1"/>
    <xf numFmtId="167" fontId="14" fillId="0" borderId="0" xfId="0" applyFont="1" applyFill="1" applyAlignment="1" applyProtection="1">
      <protection locked="0"/>
    </xf>
    <xf numFmtId="167" fontId="0" fillId="0" borderId="0" xfId="0" applyBorder="1" applyAlignment="1">
      <alignment wrapText="1"/>
    </xf>
    <xf numFmtId="165" fontId="0" fillId="0" borderId="0" xfId="0" applyNumberFormat="1" applyAlignment="1">
      <alignment horizontal="center"/>
    </xf>
    <xf numFmtId="165" fontId="0" fillId="0" borderId="0" xfId="0" applyNumberFormat="1" applyAlignment="1" applyProtection="1">
      <alignment horizontal="center" wrapText="1"/>
      <protection locked="0"/>
    </xf>
    <xf numFmtId="165" fontId="0" fillId="0" borderId="0" xfId="0" applyNumberFormat="1" applyAlignment="1" applyProtection="1">
      <alignment horizontal="center"/>
      <protection locked="0"/>
    </xf>
    <xf numFmtId="165" fontId="1" fillId="0" borderId="0" xfId="0" applyNumberFormat="1" applyFont="1" applyAlignment="1">
      <alignment horizontal="center"/>
    </xf>
    <xf numFmtId="165" fontId="14" fillId="0" borderId="0" xfId="0" applyNumberFormat="1" applyFont="1" applyAlignment="1">
      <alignment horizontal="center"/>
    </xf>
    <xf numFmtId="167" fontId="2" fillId="0" borderId="1" xfId="0" applyFont="1" applyBorder="1" applyAlignment="1">
      <alignment horizontal="left"/>
    </xf>
    <xf numFmtId="167" fontId="0" fillId="0" borderId="0" xfId="0" applyFill="1" applyBorder="1" applyAlignment="1">
      <alignment horizontal="left"/>
    </xf>
    <xf numFmtId="167" fontId="14" fillId="0" borderId="0" xfId="0" applyFont="1" applyFill="1" applyBorder="1" applyAlignment="1">
      <alignment horizontal="left"/>
    </xf>
    <xf numFmtId="167" fontId="1" fillId="0" borderId="0" xfId="0" applyFont="1" applyFill="1" applyBorder="1" applyAlignment="1">
      <alignment horizontal="left"/>
    </xf>
    <xf numFmtId="167" fontId="0" fillId="0" borderId="0" xfId="0" applyNumberFormat="1" applyAlignment="1" applyProtection="1">
      <alignment horizontal="left"/>
      <protection locked="0"/>
    </xf>
    <xf numFmtId="167" fontId="2" fillId="0" borderId="1" xfId="0" applyFont="1" applyBorder="1" applyAlignment="1">
      <alignment horizontal="center" wrapText="1"/>
    </xf>
    <xf numFmtId="167" fontId="7" fillId="0" borderId="0" xfId="0" applyFont="1" applyFill="1" applyAlignment="1" applyProtection="1">
      <alignment horizontal="center"/>
      <protection locked="0"/>
    </xf>
    <xf numFmtId="167" fontId="7" fillId="0" borderId="0" xfId="0" applyFont="1" applyFill="1" applyAlignment="1">
      <alignment horizontal="center"/>
    </xf>
    <xf numFmtId="8" fontId="7" fillId="0" borderId="0" xfId="7" applyNumberFormat="1" applyFont="1" applyAlignment="1" applyProtection="1">
      <alignment horizontal="right"/>
      <protection locked="0"/>
    </xf>
    <xf numFmtId="8" fontId="6" fillId="0" borderId="0" xfId="7" applyNumberFormat="1" applyFont="1" applyAlignment="1">
      <alignment horizontal="right"/>
    </xf>
    <xf numFmtId="17" fontId="6" fillId="0" borderId="0" xfId="0" applyNumberFormat="1" applyFont="1" applyAlignment="1">
      <alignment horizontal="right"/>
    </xf>
    <xf numFmtId="167" fontId="6" fillId="0" borderId="0" xfId="0" applyFont="1" applyProtection="1">
      <protection locked="0"/>
    </xf>
    <xf numFmtId="167" fontId="6" fillId="0" borderId="0" xfId="0" applyFont="1"/>
    <xf numFmtId="1" fontId="6" fillId="0" borderId="0" xfId="0" applyNumberFormat="1" applyFont="1" applyAlignment="1">
      <alignment horizontal="center"/>
    </xf>
    <xf numFmtId="167" fontId="6" fillId="0" borderId="0" xfId="0" applyFont="1" applyAlignment="1">
      <alignment horizontal="center"/>
    </xf>
    <xf numFmtId="167" fontId="6" fillId="0" borderId="0" xfId="0" applyFont="1" applyAlignment="1" applyProtection="1">
      <alignment horizontal="left"/>
      <protection locked="0"/>
    </xf>
    <xf numFmtId="167" fontId="6" fillId="0" borderId="0" xfId="0" applyFont="1" applyAlignment="1" applyProtection="1">
      <alignment horizontal="center"/>
      <protection locked="0"/>
    </xf>
    <xf numFmtId="167" fontId="6" fillId="0" borderId="0" xfId="0" applyFont="1" applyAlignment="1"/>
    <xf numFmtId="167" fontId="7" fillId="0" borderId="0" xfId="0" applyFont="1" applyAlignment="1" applyProtection="1">
      <alignment horizontal="right"/>
      <protection locked="0"/>
    </xf>
    <xf numFmtId="15" fontId="7" fillId="0" borderId="0" xfId="0" applyNumberFormat="1" applyFont="1"/>
    <xf numFmtId="17" fontId="7" fillId="0" borderId="0" xfId="0" quotePrefix="1" applyNumberFormat="1" applyFont="1" applyAlignment="1" applyProtection="1">
      <alignment horizontal="right"/>
      <protection locked="0"/>
    </xf>
    <xf numFmtId="167" fontId="7" fillId="0" borderId="0" xfId="0" applyFont="1" applyAlignment="1">
      <alignment horizontal="right"/>
    </xf>
    <xf numFmtId="164" fontId="7" fillId="0" borderId="0" xfId="1" applyNumberFormat="1" applyFont="1"/>
    <xf numFmtId="167" fontId="6" fillId="0" borderId="0" xfId="0" applyNumberFormat="1" applyFont="1"/>
    <xf numFmtId="167" fontId="6" fillId="0" borderId="0" xfId="0" applyFont="1" applyAlignment="1">
      <alignment wrapText="1"/>
    </xf>
    <xf numFmtId="166" fontId="6" fillId="0" borderId="0" xfId="0" applyNumberFormat="1" applyFont="1" applyAlignment="1">
      <alignment horizontal="right"/>
    </xf>
    <xf numFmtId="165" fontId="6" fillId="0" borderId="0" xfId="0" applyNumberFormat="1" applyFont="1" applyAlignment="1" applyProtection="1">
      <alignment horizontal="right"/>
      <protection locked="0"/>
    </xf>
    <xf numFmtId="44" fontId="7" fillId="0" borderId="0" xfId="7" applyFont="1" applyProtection="1">
      <protection locked="0"/>
    </xf>
    <xf numFmtId="44" fontId="7" fillId="0" borderId="0" xfId="7" quotePrefix="1" applyFont="1" applyAlignment="1">
      <alignment horizontal="right"/>
    </xf>
    <xf numFmtId="44" fontId="7" fillId="0" borderId="0" xfId="7" applyFont="1" applyAlignment="1" applyProtection="1">
      <alignment horizontal="right" wrapText="1"/>
      <protection locked="0"/>
    </xf>
    <xf numFmtId="44" fontId="2" fillId="0" borderId="1" xfId="7" applyFont="1" applyBorder="1" applyAlignment="1">
      <alignment horizontal="right"/>
    </xf>
    <xf numFmtId="44" fontId="7" fillId="0" borderId="0" xfId="7" applyFont="1" applyAlignment="1">
      <alignment horizontal="right" wrapText="1"/>
    </xf>
    <xf numFmtId="167" fontId="7" fillId="0" borderId="0" xfId="0" applyFont="1" applyFill="1" applyBorder="1" applyAlignment="1"/>
    <xf numFmtId="14" fontId="2" fillId="0" borderId="0" xfId="0" applyNumberFormat="1" applyFont="1" applyBorder="1" applyAlignment="1">
      <alignment horizontal="left"/>
    </xf>
    <xf numFmtId="17" fontId="0" fillId="0" borderId="0" xfId="0" applyNumberFormat="1" applyBorder="1" applyAlignment="1">
      <alignment horizontal="center"/>
    </xf>
    <xf numFmtId="167" fontId="0" fillId="0" borderId="0" xfId="0" applyNumberFormat="1" applyBorder="1"/>
    <xf numFmtId="167" fontId="0" fillId="0" borderId="0" xfId="0" applyBorder="1"/>
    <xf numFmtId="167" fontId="3" fillId="0" borderId="0" xfId="0" applyFont="1" applyBorder="1" applyAlignment="1">
      <alignment horizontal="left"/>
    </xf>
    <xf numFmtId="167" fontId="0" fillId="0" borderId="0" xfId="0" applyBorder="1" applyAlignment="1">
      <alignment horizontal="left" wrapText="1"/>
    </xf>
    <xf numFmtId="167" fontId="0" fillId="0" borderId="0" xfId="0" applyBorder="1" applyAlignment="1">
      <alignment horizontal="right"/>
    </xf>
    <xf numFmtId="167" fontId="2" fillId="0" borderId="0" xfId="0" applyFont="1" applyBorder="1" applyAlignment="1">
      <alignment horizontal="left"/>
    </xf>
    <xf numFmtId="167" fontId="3" fillId="0" borderId="0" xfId="0" applyFont="1" applyBorder="1" applyAlignment="1"/>
    <xf numFmtId="167" fontId="2" fillId="0" borderId="0" xfId="0" applyFont="1"/>
    <xf numFmtId="167" fontId="2" fillId="0" borderId="0" xfId="0" applyFont="1" applyAlignment="1" applyProtection="1">
      <protection locked="0"/>
    </xf>
    <xf numFmtId="167" fontId="2" fillId="0" borderId="0" xfId="0" applyFont="1" applyAlignment="1" applyProtection="1">
      <alignment horizontal="left"/>
      <protection locked="0"/>
    </xf>
    <xf numFmtId="167" fontId="2" fillId="0" borderId="0" xfId="0" applyFont="1" applyAlignment="1" applyProtection="1">
      <alignment horizontal="center"/>
      <protection locked="0"/>
    </xf>
    <xf numFmtId="167" fontId="16" fillId="0" borderId="0" xfId="0" applyFont="1" applyAlignment="1" applyProtection="1">
      <alignment wrapText="1"/>
      <protection locked="0"/>
    </xf>
    <xf numFmtId="167" fontId="2" fillId="0" borderId="0" xfId="0" applyNumberFormat="1" applyFont="1"/>
    <xf numFmtId="167" fontId="2" fillId="0" borderId="0" xfId="0" applyFont="1" applyAlignment="1" applyProtection="1">
      <alignment wrapText="1"/>
      <protection locked="0"/>
    </xf>
    <xf numFmtId="165" fontId="2" fillId="0" borderId="0" xfId="0" applyNumberFormat="1" applyFont="1" applyAlignment="1" applyProtection="1">
      <alignment horizontal="center" wrapText="1"/>
      <protection locked="0"/>
    </xf>
    <xf numFmtId="164" fontId="2" fillId="0" borderId="0" xfId="1" applyNumberFormat="1" applyFont="1" applyAlignment="1" applyProtection="1">
      <alignment horizontal="right"/>
      <protection locked="0"/>
    </xf>
    <xf numFmtId="44" fontId="2" fillId="0" borderId="0" xfId="7" applyFont="1" applyAlignment="1" applyProtection="1">
      <alignment horizontal="right"/>
      <protection locked="0"/>
    </xf>
    <xf numFmtId="17" fontId="2" fillId="0" borderId="0" xfId="0" applyNumberFormat="1" applyFont="1" applyAlignment="1">
      <alignment horizontal="right"/>
    </xf>
    <xf numFmtId="166" fontId="2" fillId="0" borderId="0" xfId="0" applyNumberFormat="1" applyFont="1" applyAlignment="1">
      <alignment horizontal="right"/>
    </xf>
    <xf numFmtId="17" fontId="0" fillId="0" borderId="0" xfId="0" applyNumberFormat="1" applyFill="1" applyAlignment="1" applyProtection="1">
      <alignment horizontal="right"/>
      <protection locked="0"/>
    </xf>
    <xf numFmtId="16" fontId="5" fillId="0" borderId="0" xfId="0" applyNumberFormat="1" applyFont="1" applyAlignment="1" applyProtection="1">
      <alignment wrapText="1"/>
      <protection locked="0"/>
    </xf>
    <xf numFmtId="16" fontId="0" fillId="0" borderId="0" xfId="0" applyNumberFormat="1"/>
    <xf numFmtId="16" fontId="7" fillId="0" borderId="0" xfId="0" applyNumberFormat="1" applyFont="1" applyAlignment="1">
      <alignment wrapText="1"/>
    </xf>
    <xf numFmtId="15" fontId="2" fillId="0" borderId="0" xfId="0" applyNumberFormat="1" applyFont="1" applyAlignment="1">
      <alignment horizontal="right"/>
    </xf>
    <xf numFmtId="164" fontId="7" fillId="0" borderId="0" xfId="2" applyNumberFormat="1" applyFont="1" applyAlignment="1">
      <alignment horizontal="right"/>
    </xf>
    <xf numFmtId="44" fontId="7" fillId="0" borderId="0" xfId="8" applyFont="1" applyAlignment="1">
      <alignment horizontal="right"/>
    </xf>
    <xf numFmtId="167" fontId="7" fillId="0" borderId="0" xfId="0" applyFont="1" applyFill="1" applyBorder="1" applyAlignment="1">
      <alignment horizontal="left" wrapText="1"/>
    </xf>
    <xf numFmtId="167" fontId="7" fillId="0" borderId="0" xfId="0" applyFont="1" applyAlignment="1">
      <alignment horizontal="right" wrapText="1"/>
    </xf>
    <xf numFmtId="3" fontId="7" fillId="0" borderId="0" xfId="0" applyNumberFormat="1" applyFont="1" applyFill="1" applyBorder="1" applyAlignment="1">
      <alignment horizontal="right" wrapText="1"/>
    </xf>
    <xf numFmtId="8" fontId="7" fillId="0" borderId="0" xfId="0" applyNumberFormat="1" applyFont="1" applyFill="1" applyBorder="1" applyAlignment="1">
      <alignment horizontal="right" wrapText="1"/>
    </xf>
    <xf numFmtId="167" fontId="5" fillId="0" borderId="0" xfId="0" applyFont="1" applyFill="1" applyBorder="1" applyAlignment="1">
      <alignment horizontal="left" vertical="top" wrapText="1"/>
    </xf>
    <xf numFmtId="167" fontId="7" fillId="0" borderId="0" xfId="0" applyFont="1" applyAlignment="1" applyProtection="1">
      <alignment horizontal="left" wrapText="1"/>
      <protection locked="0"/>
    </xf>
    <xf numFmtId="167" fontId="7" fillId="0" borderId="0" xfId="0" applyFont="1" applyAlignment="1" applyProtection="1">
      <alignment wrapText="1"/>
      <protection locked="0"/>
    </xf>
    <xf numFmtId="49" fontId="7" fillId="0" borderId="0" xfId="7" applyNumberFormat="1" applyFont="1" applyAlignment="1" applyProtection="1">
      <alignment horizontal="right"/>
      <protection locked="0"/>
    </xf>
    <xf numFmtId="165" fontId="7" fillId="0" borderId="0" xfId="0" applyNumberFormat="1" applyFont="1" applyAlignment="1">
      <alignment horizontal="right"/>
    </xf>
    <xf numFmtId="49" fontId="7" fillId="0" borderId="0" xfId="7" applyNumberFormat="1" applyFont="1" applyAlignment="1">
      <alignment horizontal="right"/>
    </xf>
    <xf numFmtId="49" fontId="7" fillId="0" borderId="0" xfId="7" applyNumberFormat="1" applyFont="1" applyAlignment="1">
      <alignment horizontal="right" wrapText="1"/>
    </xf>
    <xf numFmtId="167" fontId="7" fillId="0" borderId="0" xfId="0" applyFont="1" applyFill="1" applyBorder="1" applyAlignment="1">
      <alignment wrapText="1"/>
    </xf>
    <xf numFmtId="167" fontId="7" fillId="0" borderId="0" xfId="0" quotePrefix="1" applyFont="1" applyAlignment="1" applyProtection="1">
      <alignment wrapText="1"/>
      <protection locked="0"/>
    </xf>
    <xf numFmtId="44" fontId="28" fillId="0" borderId="0" xfId="7" quotePrefix="1" applyFont="1" applyAlignment="1">
      <alignment horizontal="right"/>
    </xf>
    <xf numFmtId="44" fontId="7" fillId="0" borderId="0" xfId="7" applyFont="1"/>
    <xf numFmtId="44" fontId="7" fillId="0" borderId="0" xfId="7" applyFont="1" applyFill="1" applyBorder="1" applyAlignment="1">
      <alignment horizontal="right" wrapText="1"/>
    </xf>
    <xf numFmtId="17" fontId="7" fillId="0" borderId="0" xfId="0" applyNumberFormat="1" applyFont="1"/>
    <xf numFmtId="167" fontId="7" fillId="0" borderId="0" xfId="0" applyFont="1" applyAlignment="1">
      <alignment horizontal="left" wrapText="1"/>
    </xf>
    <xf numFmtId="167" fontId="7" fillId="0" borderId="0" xfId="0" applyFont="1" applyAlignment="1">
      <alignment horizontal="center" wrapText="1"/>
    </xf>
    <xf numFmtId="164" fontId="7" fillId="0" borderId="0" xfId="2" applyNumberFormat="1" applyFont="1" applyProtection="1">
      <protection locked="0"/>
    </xf>
    <xf numFmtId="44" fontId="7" fillId="0" borderId="0" xfId="8" applyFont="1" applyAlignment="1" applyProtection="1">
      <alignment horizontal="right"/>
      <protection locked="0"/>
    </xf>
    <xf numFmtId="14" fontId="7" fillId="0" borderId="0" xfId="0" applyNumberFormat="1" applyFont="1" applyAlignment="1">
      <alignment horizontal="right"/>
    </xf>
    <xf numFmtId="14" fontId="7" fillId="0" borderId="0" xfId="0" applyNumberFormat="1" applyFont="1" applyAlignment="1" applyProtection="1">
      <alignment horizontal="right"/>
      <protection locked="0"/>
    </xf>
    <xf numFmtId="164" fontId="0" fillId="0" borderId="2" xfId="0" applyNumberFormat="1" applyBorder="1"/>
    <xf numFmtId="167" fontId="0" fillId="0" borderId="2" xfId="0" applyBorder="1"/>
    <xf numFmtId="44" fontId="28" fillId="0" borderId="0" xfId="7" applyFont="1" applyAlignment="1" applyProtection="1">
      <alignment horizontal="right"/>
      <protection locked="0"/>
    </xf>
    <xf numFmtId="44" fontId="7" fillId="0" borderId="0" xfId="8" applyFont="1" applyAlignment="1" applyProtection="1">
      <alignment horizontal="right" wrapText="1"/>
      <protection locked="0"/>
    </xf>
    <xf numFmtId="167" fontId="7" fillId="0" borderId="0" xfId="0" applyNumberFormat="1" applyFont="1" applyAlignment="1" applyProtection="1">
      <alignment horizontal="left"/>
      <protection locked="0"/>
    </xf>
    <xf numFmtId="167" fontId="7" fillId="0" borderId="0" xfId="0" applyFont="1" applyFill="1" applyBorder="1" applyAlignment="1">
      <alignment horizontal="left"/>
    </xf>
    <xf numFmtId="167" fontId="7" fillId="0" borderId="0" xfId="0" applyFont="1" applyFill="1" applyBorder="1" applyAlignment="1">
      <alignment horizontal="center"/>
    </xf>
    <xf numFmtId="165" fontId="7" fillId="0" borderId="0" xfId="0" applyNumberFormat="1" applyFont="1" applyAlignment="1" applyProtection="1">
      <alignment horizontal="center" wrapText="1"/>
      <protection locked="0"/>
    </xf>
    <xf numFmtId="167" fontId="7" fillId="0" borderId="0" xfId="0" applyFont="1" applyFill="1" applyAlignment="1"/>
    <xf numFmtId="167" fontId="7" fillId="0" borderId="0" xfId="0" applyFont="1" applyFill="1" applyAlignment="1">
      <alignment horizontal="left"/>
    </xf>
    <xf numFmtId="164" fontId="7" fillId="0" borderId="0" xfId="2" applyNumberFormat="1" applyFont="1" applyFill="1" applyAlignment="1">
      <alignment horizontal="center"/>
    </xf>
    <xf numFmtId="17" fontId="7" fillId="0" borderId="0" xfId="0" applyNumberFormat="1" applyFont="1" applyFill="1" applyAlignment="1">
      <alignment horizontal="center"/>
    </xf>
    <xf numFmtId="167" fontId="7" fillId="0" borderId="0" xfId="0" applyFont="1" applyFill="1" applyAlignment="1">
      <alignment horizontal="left" wrapText="1"/>
    </xf>
    <xf numFmtId="167" fontId="7" fillId="0" borderId="0" xfId="0" applyFont="1" applyFill="1"/>
    <xf numFmtId="164" fontId="7" fillId="0" borderId="0" xfId="2" applyNumberFormat="1" applyFont="1" applyFill="1" applyAlignment="1">
      <alignment horizontal="right"/>
    </xf>
    <xf numFmtId="44" fontId="7" fillId="0" borderId="0" xfId="7" applyFont="1" applyFill="1" applyAlignment="1">
      <alignment horizontal="right"/>
    </xf>
    <xf numFmtId="44" fontId="7" fillId="0" borderId="0" xfId="8" applyFont="1" applyFill="1" applyAlignment="1">
      <alignment horizontal="right"/>
    </xf>
    <xf numFmtId="17" fontId="7" fillId="0" borderId="0" xfId="0" applyNumberFormat="1" applyFont="1" applyFill="1" applyAlignment="1">
      <alignment horizontal="right"/>
    </xf>
    <xf numFmtId="167" fontId="5" fillId="0" borderId="0" xfId="0" applyFont="1" applyFill="1" applyAlignment="1">
      <alignment wrapText="1"/>
    </xf>
    <xf numFmtId="165" fontId="7" fillId="0" borderId="0" xfId="0" applyNumberFormat="1" applyFont="1" applyAlignment="1" applyProtection="1">
      <alignment horizontal="center"/>
      <protection locked="0"/>
    </xf>
    <xf numFmtId="167" fontId="7" fillId="0" borderId="0" xfId="0" applyNumberFormat="1" applyFont="1" applyAlignment="1">
      <alignment horizontal="left"/>
    </xf>
    <xf numFmtId="166" fontId="7" fillId="0" borderId="0" xfId="0" quotePrefix="1" applyNumberFormat="1" applyFont="1" applyAlignment="1" applyProtection="1">
      <alignment horizontal="right"/>
      <protection locked="0"/>
    </xf>
    <xf numFmtId="1" fontId="7" fillId="0" borderId="0" xfId="0" applyNumberFormat="1" applyFont="1" applyAlignment="1" applyProtection="1">
      <alignment horizontal="center"/>
      <protection hidden="1"/>
    </xf>
    <xf numFmtId="44" fontId="7" fillId="0" borderId="0" xfId="8" applyFont="1" applyProtection="1">
      <protection locked="0"/>
    </xf>
    <xf numFmtId="165" fontId="7" fillId="0" borderId="0" xfId="0" applyNumberFormat="1" applyFont="1" applyAlignment="1">
      <alignment horizontal="center" wrapText="1"/>
    </xf>
    <xf numFmtId="16" fontId="7" fillId="0" borderId="0" xfId="0" applyNumberFormat="1" applyFont="1" applyAlignment="1">
      <alignment horizontal="right"/>
    </xf>
    <xf numFmtId="15" fontId="7" fillId="0" borderId="0" xfId="0" applyNumberFormat="1" applyFont="1" applyAlignment="1">
      <alignment horizontal="right"/>
    </xf>
    <xf numFmtId="167" fontId="17" fillId="0" borderId="0" xfId="0" applyFont="1" applyAlignment="1">
      <alignment wrapText="1"/>
    </xf>
    <xf numFmtId="44" fontId="7" fillId="0" borderId="0" xfId="7" applyFont="1" applyAlignment="1">
      <alignment horizontal="center"/>
    </xf>
    <xf numFmtId="164" fontId="28" fillId="0" borderId="0" xfId="1" applyNumberFormat="1" applyFont="1"/>
    <xf numFmtId="167" fontId="18" fillId="0" borderId="0" xfId="0" applyFont="1" applyAlignment="1">
      <alignment wrapText="1"/>
    </xf>
    <xf numFmtId="1" fontId="0" fillId="0" borderId="0" xfId="0" applyNumberFormat="1"/>
    <xf numFmtId="44" fontId="28" fillId="0" borderId="0" xfId="8" applyFont="1" applyAlignment="1">
      <alignment horizontal="right"/>
    </xf>
    <xf numFmtId="164" fontId="0" fillId="0" borderId="0" xfId="1" applyNumberFormat="1" applyFont="1" applyAlignment="1">
      <alignment horizontal="right"/>
    </xf>
    <xf numFmtId="44" fontId="0" fillId="0" borderId="0" xfId="7" applyFont="1" applyAlignment="1" applyProtection="1">
      <alignment horizontal="right"/>
      <protection locked="0"/>
    </xf>
    <xf numFmtId="164" fontId="0" fillId="0" borderId="0" xfId="1" applyNumberFormat="1" applyFont="1" applyAlignment="1" applyProtection="1">
      <alignment horizontal="right"/>
      <protection locked="0"/>
    </xf>
    <xf numFmtId="167" fontId="0" fillId="0" borderId="0" xfId="0" applyFill="1" applyProtection="1">
      <protection locked="0"/>
    </xf>
    <xf numFmtId="8" fontId="7" fillId="0" borderId="0" xfId="7" applyNumberFormat="1" applyFont="1" applyProtection="1">
      <protection locked="0"/>
    </xf>
    <xf numFmtId="167" fontId="0" fillId="0" borderId="0" xfId="0" applyFill="1" applyAlignment="1"/>
    <xf numFmtId="164" fontId="7" fillId="0" borderId="0" xfId="1" applyNumberFormat="1" applyFont="1" applyAlignment="1">
      <alignment wrapText="1"/>
    </xf>
    <xf numFmtId="167" fontId="7" fillId="0" borderId="0" xfId="0" applyFont="1" applyFill="1" applyBorder="1"/>
    <xf numFmtId="164" fontId="19" fillId="0" borderId="0" xfId="1" applyNumberFormat="1" applyFont="1" applyProtection="1">
      <protection locked="0"/>
    </xf>
    <xf numFmtId="16" fontId="7" fillId="0" borderId="0" xfId="0" applyNumberFormat="1" applyFont="1" applyAlignment="1" applyProtection="1">
      <alignment wrapText="1"/>
      <protection locked="0"/>
    </xf>
    <xf numFmtId="167" fontId="19" fillId="0" borderId="0" xfId="0" applyNumberFormat="1" applyFont="1"/>
    <xf numFmtId="164" fontId="19" fillId="0" borderId="0" xfId="1" applyNumberFormat="1" applyFont="1" applyAlignment="1">
      <alignment horizontal="right"/>
    </xf>
    <xf numFmtId="16" fontId="0" fillId="0" borderId="0" xfId="0" applyNumberFormat="1" applyAlignment="1">
      <alignment wrapText="1"/>
    </xf>
    <xf numFmtId="165" fontId="7" fillId="0" borderId="0" xfId="0" applyNumberFormat="1" applyFont="1" applyAlignment="1">
      <alignment horizontal="right" wrapText="1"/>
    </xf>
    <xf numFmtId="165" fontId="0" fillId="0" borderId="0" xfId="0" applyNumberFormat="1" applyAlignment="1" applyProtection="1">
      <alignment horizontal="right" wrapText="1"/>
      <protection locked="0"/>
    </xf>
    <xf numFmtId="165" fontId="0" fillId="0" borderId="0" xfId="0" applyNumberFormat="1" applyAlignment="1">
      <alignment horizontal="right" wrapText="1"/>
    </xf>
    <xf numFmtId="165" fontId="7" fillId="0" borderId="0" xfId="0" applyNumberFormat="1" applyFont="1" applyAlignment="1" applyProtection="1">
      <alignment horizontal="right" wrapText="1"/>
      <protection locked="0"/>
    </xf>
    <xf numFmtId="165" fontId="7" fillId="0" borderId="0" xfId="0" applyNumberFormat="1" applyFont="1" applyFill="1" applyAlignment="1">
      <alignment horizontal="center" wrapText="1"/>
    </xf>
    <xf numFmtId="44" fontId="19" fillId="0" borderId="0" xfId="7" applyFont="1" applyAlignment="1">
      <alignment horizontal="right"/>
    </xf>
    <xf numFmtId="167" fontId="20" fillId="0" borderId="1" xfId="0" applyNumberFormat="1" applyFont="1" applyBorder="1" applyAlignment="1"/>
    <xf numFmtId="44" fontId="28" fillId="0" borderId="0" xfId="7" applyFont="1" applyProtection="1">
      <protection locked="0"/>
    </xf>
    <xf numFmtId="44" fontId="28" fillId="0" borderId="0" xfId="7" applyFont="1" applyAlignment="1">
      <alignment horizontal="right"/>
    </xf>
    <xf numFmtId="164" fontId="28" fillId="0" borderId="0" xfId="2" applyNumberFormat="1" applyFont="1" applyAlignment="1">
      <alignment horizontal="right"/>
    </xf>
    <xf numFmtId="167" fontId="29" fillId="0" borderId="0" xfId="0" applyFont="1" applyAlignment="1">
      <alignment wrapText="1"/>
    </xf>
    <xf numFmtId="167" fontId="29" fillId="0" borderId="0" xfId="0" applyFont="1" applyAlignment="1" applyProtection="1">
      <alignment wrapText="1"/>
      <protection locked="0"/>
    </xf>
    <xf numFmtId="6" fontId="7" fillId="0" borderId="0" xfId="7" applyNumberFormat="1" applyFont="1" applyAlignment="1" applyProtection="1">
      <alignment horizontal="right"/>
      <protection locked="0"/>
    </xf>
    <xf numFmtId="167" fontId="30" fillId="0" borderId="0" xfId="0" applyFont="1" applyAlignment="1">
      <alignment horizontal="left" wrapText="1"/>
    </xf>
    <xf numFmtId="164" fontId="21" fillId="0" borderId="0" xfId="1" applyNumberFormat="1" applyFont="1" applyAlignment="1">
      <alignment horizontal="left"/>
    </xf>
    <xf numFmtId="44" fontId="0" fillId="0" borderId="0" xfId="7" applyFont="1" applyAlignment="1">
      <alignment horizontal="left"/>
    </xf>
    <xf numFmtId="17" fontId="0" fillId="0" borderId="0" xfId="0" applyNumberFormat="1" applyAlignment="1">
      <alignment horizontal="left"/>
    </xf>
    <xf numFmtId="164" fontId="28" fillId="0" borderId="0" xfId="1" applyNumberFormat="1" applyFont="1" applyProtection="1">
      <protection locked="0"/>
    </xf>
    <xf numFmtId="167" fontId="0" fillId="0" borderId="0" xfId="0" applyNumberFormat="1" applyBorder="1" applyAlignment="1">
      <alignment horizontal="right"/>
    </xf>
    <xf numFmtId="167" fontId="0" fillId="0" borderId="0" xfId="0" applyNumberFormat="1" applyAlignment="1">
      <alignment horizontal="right"/>
    </xf>
    <xf numFmtId="167" fontId="0" fillId="0" borderId="1" xfId="0" applyNumberFormat="1" applyBorder="1" applyAlignment="1">
      <alignment horizontal="right"/>
    </xf>
    <xf numFmtId="167" fontId="7" fillId="0" borderId="0" xfId="0" applyNumberFormat="1" applyFont="1" applyAlignment="1">
      <alignment horizontal="right"/>
    </xf>
    <xf numFmtId="167" fontId="0" fillId="0" borderId="0" xfId="0" applyNumberFormat="1" applyFill="1" applyBorder="1" applyAlignment="1">
      <alignment horizontal="right"/>
    </xf>
    <xf numFmtId="164" fontId="28" fillId="0" borderId="0" xfId="1" applyNumberFormat="1" applyFont="1" applyAlignment="1">
      <alignment horizontal="right"/>
    </xf>
    <xf numFmtId="44" fontId="0" fillId="0" borderId="0" xfId="7" applyFont="1" applyAlignment="1" applyProtection="1">
      <alignment horizontal="right" wrapText="1"/>
      <protection locked="0"/>
    </xf>
    <xf numFmtId="8" fontId="7" fillId="0" borderId="0" xfId="7" applyNumberFormat="1" applyFont="1" applyAlignment="1">
      <alignment horizontal="right"/>
    </xf>
    <xf numFmtId="44" fontId="6" fillId="0" borderId="0" xfId="7" applyFont="1" applyAlignment="1" applyProtection="1">
      <alignment horizontal="right"/>
      <protection locked="0"/>
    </xf>
    <xf numFmtId="44" fontId="23" fillId="0" borderId="0" xfId="7" applyFont="1" applyAlignment="1">
      <alignment horizontal="right"/>
    </xf>
    <xf numFmtId="164" fontId="22" fillId="0" borderId="0" xfId="1" applyNumberFormat="1" applyFont="1" applyAlignment="1">
      <alignment horizontal="right"/>
    </xf>
    <xf numFmtId="44" fontId="22" fillId="0" borderId="0" xfId="7" quotePrefix="1" applyFont="1" applyAlignment="1">
      <alignment horizontal="right"/>
    </xf>
    <xf numFmtId="44" fontId="22" fillId="0" borderId="0" xfId="7" applyFont="1" applyAlignment="1">
      <alignment horizontal="right"/>
    </xf>
    <xf numFmtId="44" fontId="22" fillId="0" borderId="0" xfId="7" applyFont="1" applyProtection="1">
      <protection locked="0"/>
    </xf>
    <xf numFmtId="164" fontId="22" fillId="0" borderId="0" xfId="1" applyNumberFormat="1" applyFont="1" applyProtection="1">
      <protection locked="0"/>
    </xf>
    <xf numFmtId="17" fontId="2" fillId="0" borderId="1" xfId="0" applyNumberFormat="1" applyFont="1" applyBorder="1" applyAlignment="1">
      <alignment horizontal="right" wrapText="1"/>
    </xf>
    <xf numFmtId="167" fontId="24" fillId="0" borderId="0" xfId="0" applyFont="1" applyAlignment="1">
      <alignment wrapText="1"/>
    </xf>
    <xf numFmtId="164" fontId="0" fillId="0" borderId="0" xfId="1" applyNumberFormat="1" applyFont="1" applyProtection="1">
      <protection locked="0"/>
    </xf>
    <xf numFmtId="167" fontId="0" fillId="0" borderId="2" xfId="0" applyBorder="1" applyAlignment="1">
      <alignment horizontal="right"/>
    </xf>
    <xf numFmtId="44" fontId="0" fillId="0" borderId="2" xfId="7" applyFont="1" applyBorder="1" applyAlignment="1">
      <alignment horizontal="right"/>
    </xf>
    <xf numFmtId="167" fontId="0" fillId="0" borderId="0" xfId="0" applyFont="1" applyFill="1" applyBorder="1" applyAlignment="1"/>
    <xf numFmtId="167" fontId="0" fillId="0" borderId="0" xfId="0" applyFill="1" applyAlignment="1" applyProtection="1">
      <protection locked="0"/>
    </xf>
    <xf numFmtId="44" fontId="28" fillId="0" borderId="0" xfId="7" applyFont="1" applyFill="1" applyAlignment="1">
      <alignment horizontal="center"/>
    </xf>
    <xf numFmtId="16" fontId="7" fillId="0" borderId="0" xfId="0" applyNumberFormat="1" applyFont="1"/>
    <xf numFmtId="167" fontId="31" fillId="0" borderId="0" xfId="0" applyFont="1" applyAlignment="1">
      <alignment wrapText="1"/>
    </xf>
    <xf numFmtId="14" fontId="0" fillId="0" borderId="0" xfId="0" applyNumberFormat="1" applyAlignment="1">
      <alignment horizontal="right"/>
    </xf>
    <xf numFmtId="14" fontId="0" fillId="0" borderId="0" xfId="0" applyNumberFormat="1" applyAlignment="1" applyProtection="1">
      <alignment horizontal="right"/>
      <protection locked="0"/>
    </xf>
    <xf numFmtId="44" fontId="22" fillId="0" borderId="0" xfId="7" applyFont="1" applyAlignment="1" applyProtection="1">
      <alignment horizontal="right" wrapText="1"/>
      <protection locked="0"/>
    </xf>
    <xf numFmtId="3" fontId="7" fillId="0" borderId="0" xfId="0" applyNumberFormat="1" applyFont="1" applyAlignment="1">
      <alignment wrapText="1"/>
    </xf>
    <xf numFmtId="165" fontId="0" fillId="0" borderId="0" xfId="0" applyNumberFormat="1" applyAlignment="1">
      <alignment horizontal="left" wrapText="1"/>
    </xf>
    <xf numFmtId="165" fontId="7" fillId="0" borderId="0" xfId="0" applyNumberFormat="1" applyFont="1" applyAlignment="1" applyProtection="1">
      <alignment horizontal="left" wrapText="1"/>
      <protection locked="0"/>
    </xf>
    <xf numFmtId="165" fontId="7" fillId="0" borderId="0" xfId="0" applyNumberFormat="1" applyFont="1" applyAlignment="1">
      <alignment horizontal="left" wrapText="1"/>
    </xf>
    <xf numFmtId="165" fontId="7" fillId="0" borderId="0" xfId="0" quotePrefix="1" applyNumberFormat="1" applyFont="1" applyAlignment="1">
      <alignment horizontal="left" wrapText="1"/>
    </xf>
    <xf numFmtId="14" fontId="7" fillId="0" borderId="0" xfId="0" applyNumberFormat="1" applyFont="1"/>
    <xf numFmtId="167" fontId="22" fillId="2" borderId="0" xfId="0" applyFont="1" applyFill="1" applyAlignment="1"/>
    <xf numFmtId="167" fontId="22" fillId="2" borderId="0" xfId="0" applyFont="1" applyFill="1" applyAlignment="1">
      <alignment wrapText="1"/>
    </xf>
    <xf numFmtId="167" fontId="22" fillId="2" borderId="0" xfId="0" applyFont="1" applyFill="1" applyAlignment="1">
      <alignment horizontal="left"/>
    </xf>
    <xf numFmtId="167" fontId="22" fillId="2" borderId="0" xfId="0" applyFont="1" applyFill="1" applyAlignment="1">
      <alignment horizontal="center"/>
    </xf>
    <xf numFmtId="164" fontId="22" fillId="2" borderId="0" xfId="1" applyNumberFormat="1" applyFont="1" applyFill="1" applyAlignment="1">
      <alignment horizontal="right"/>
    </xf>
    <xf numFmtId="17" fontId="22" fillId="2" borderId="0" xfId="0" applyNumberFormat="1" applyFont="1" applyFill="1" applyAlignment="1">
      <alignment horizontal="right"/>
    </xf>
    <xf numFmtId="167" fontId="5" fillId="2" borderId="0" xfId="0" applyFont="1" applyFill="1" applyAlignment="1">
      <alignment wrapText="1"/>
    </xf>
    <xf numFmtId="167" fontId="22" fillId="2" borderId="0" xfId="0" applyNumberFormat="1" applyFont="1" applyFill="1"/>
    <xf numFmtId="167" fontId="0" fillId="2" borderId="0" xfId="0" applyNumberFormat="1" applyFill="1" applyAlignment="1">
      <alignment horizontal="right"/>
    </xf>
    <xf numFmtId="167" fontId="0" fillId="0" borderId="0" xfId="0" applyFill="1" applyAlignment="1">
      <alignment horizontal="left"/>
    </xf>
    <xf numFmtId="167" fontId="0" fillId="0" borderId="0" xfId="0" applyFill="1" applyAlignment="1">
      <alignment horizontal="center"/>
    </xf>
    <xf numFmtId="164" fontId="6" fillId="0" borderId="0" xfId="1" applyNumberFormat="1" applyFont="1" applyFill="1" applyAlignment="1">
      <alignment horizontal="right"/>
    </xf>
    <xf numFmtId="164" fontId="22" fillId="0" borderId="0" xfId="4" applyNumberFormat="1" applyAlignment="1">
      <alignment horizontal="right"/>
    </xf>
    <xf numFmtId="164" fontId="22" fillId="0" borderId="0" xfId="4" applyNumberFormat="1" applyFont="1" applyAlignment="1">
      <alignment horizontal="right"/>
    </xf>
    <xf numFmtId="17" fontId="0" fillId="0" borderId="0" xfId="0" applyNumberFormat="1" applyAlignment="1">
      <alignment horizontal="right" wrapText="1"/>
    </xf>
    <xf numFmtId="44" fontId="7" fillId="0" borderId="0" xfId="10" applyFont="1" applyFill="1" applyBorder="1" applyAlignment="1">
      <alignment horizontal="right" wrapText="1"/>
    </xf>
    <xf numFmtId="44" fontId="7" fillId="0" borderId="0" xfId="10" applyFont="1" applyAlignment="1">
      <alignment horizontal="right"/>
    </xf>
    <xf numFmtId="44" fontId="22" fillId="0" borderId="0" xfId="10" quotePrefix="1" applyFont="1" applyAlignment="1">
      <alignment horizontal="right"/>
    </xf>
    <xf numFmtId="164" fontId="7" fillId="0" borderId="0" xfId="4" applyNumberFormat="1" applyFont="1" applyProtection="1">
      <protection locked="0"/>
    </xf>
    <xf numFmtId="44" fontId="7" fillId="0" borderId="0" xfId="10" applyFont="1" applyAlignment="1" applyProtection="1">
      <alignment horizontal="right"/>
      <protection locked="0"/>
    </xf>
    <xf numFmtId="44" fontId="7" fillId="0" borderId="0" xfId="10" applyFont="1" applyProtection="1">
      <protection locked="0"/>
    </xf>
    <xf numFmtId="167" fontId="0" fillId="0" borderId="0" xfId="0" applyFill="1" applyBorder="1" applyAlignment="1">
      <alignment wrapText="1"/>
    </xf>
    <xf numFmtId="164" fontId="7" fillId="0" borderId="0" xfId="4" applyNumberFormat="1" applyFont="1" applyAlignment="1">
      <alignment horizontal="right"/>
    </xf>
    <xf numFmtId="44" fontId="7" fillId="0" borderId="0" xfId="10" quotePrefix="1" applyFont="1" applyAlignment="1">
      <alignment horizontal="right"/>
    </xf>
    <xf numFmtId="164" fontId="28" fillId="0" borderId="0" xfId="4" applyNumberFormat="1" applyFont="1" applyAlignment="1">
      <alignment horizontal="right"/>
    </xf>
    <xf numFmtId="44" fontId="28" fillId="0" borderId="0" xfId="10" applyFont="1" applyProtection="1">
      <protection locked="0"/>
    </xf>
    <xf numFmtId="167" fontId="2" fillId="0" borderId="0" xfId="0" applyNumberFormat="1" applyFont="1" applyBorder="1" applyAlignment="1"/>
    <xf numFmtId="167" fontId="7" fillId="0" borderId="0" xfId="0" applyNumberFormat="1" applyFont="1" applyProtection="1">
      <protection locked="0"/>
    </xf>
    <xf numFmtId="44" fontId="28" fillId="0" borderId="0" xfId="10" applyFont="1" applyFill="1" applyBorder="1" applyAlignment="1">
      <alignment horizontal="right" wrapText="1"/>
    </xf>
    <xf numFmtId="44" fontId="28" fillId="0" borderId="0" xfId="10" applyFont="1" applyAlignment="1">
      <alignment horizontal="right"/>
    </xf>
    <xf numFmtId="44" fontId="28" fillId="2" borderId="0" xfId="7" applyFont="1" applyFill="1" applyAlignment="1">
      <alignment horizontal="right"/>
    </xf>
    <xf numFmtId="167" fontId="28" fillId="0" borderId="0" xfId="0" applyFont="1" applyAlignment="1">
      <alignment wrapText="1"/>
    </xf>
    <xf numFmtId="164" fontId="28" fillId="0" borderId="0" xfId="2" applyNumberFormat="1" applyFont="1"/>
    <xf numFmtId="44" fontId="22" fillId="0" borderId="0" xfId="10" applyAlignment="1">
      <alignment horizontal="right"/>
    </xf>
    <xf numFmtId="44" fontId="22" fillId="0" borderId="0" xfId="10" applyFont="1" applyAlignment="1">
      <alignment horizontal="right"/>
    </xf>
    <xf numFmtId="49" fontId="7" fillId="0" borderId="0" xfId="10" applyNumberFormat="1" applyFont="1" applyAlignment="1">
      <alignment horizontal="right"/>
    </xf>
    <xf numFmtId="44" fontId="0" fillId="0" borderId="0" xfId="10" applyFont="1" applyAlignment="1">
      <alignment horizontal="right"/>
    </xf>
    <xf numFmtId="167" fontId="25" fillId="0" borderId="0" xfId="0" applyFont="1" applyAlignment="1">
      <alignment wrapText="1"/>
    </xf>
    <xf numFmtId="44" fontId="6" fillId="0" borderId="0" xfId="10" applyFont="1" applyAlignment="1">
      <alignment horizontal="right"/>
    </xf>
    <xf numFmtId="164" fontId="0" fillId="0" borderId="0" xfId="4" applyNumberFormat="1" applyFont="1"/>
    <xf numFmtId="167" fontId="0" fillId="0" borderId="0" xfId="0" applyNumberFormat="1" applyAlignment="1">
      <alignment horizontal="center"/>
    </xf>
    <xf numFmtId="167" fontId="0" fillId="0" borderId="0" xfId="0" applyNumberFormat="1" applyAlignment="1">
      <alignment horizontal="right"/>
    </xf>
    <xf numFmtId="49" fontId="22" fillId="0" borderId="0" xfId="10" applyNumberFormat="1" applyFont="1" applyAlignment="1">
      <alignment horizontal="right"/>
    </xf>
    <xf numFmtId="17" fontId="28" fillId="0" borderId="0" xfId="0" applyNumberFormat="1" applyFont="1" applyAlignment="1">
      <alignment horizontal="right"/>
    </xf>
    <xf numFmtId="44" fontId="28" fillId="0" borderId="0" xfId="10" applyFont="1" applyAlignment="1" applyProtection="1">
      <alignment horizontal="right"/>
      <protection locked="0"/>
    </xf>
    <xf numFmtId="164" fontId="28" fillId="0" borderId="0" xfId="4" applyNumberFormat="1" applyFont="1" applyProtection="1">
      <protection locked="0"/>
    </xf>
    <xf numFmtId="164" fontId="0" fillId="0" borderId="0" xfId="4" applyNumberFormat="1" applyFont="1" applyAlignment="1" applyProtection="1">
      <alignment horizontal="right"/>
      <protection locked="0"/>
    </xf>
    <xf numFmtId="164" fontId="22" fillId="0" borderId="0" xfId="4" applyNumberFormat="1" applyFont="1" applyProtection="1">
      <protection locked="0"/>
    </xf>
    <xf numFmtId="44" fontId="22" fillId="0" borderId="0" xfId="10" applyFont="1" applyProtection="1">
      <protection locked="0"/>
    </xf>
    <xf numFmtId="44" fontId="0" fillId="0" borderId="0" xfId="10" applyFont="1" applyAlignment="1" applyProtection="1">
      <alignment horizontal="right" wrapText="1"/>
      <protection locked="0"/>
    </xf>
    <xf numFmtId="164" fontId="0" fillId="0" borderId="0" xfId="4" applyNumberFormat="1" applyFont="1" applyAlignment="1">
      <alignment horizontal="right" wrapText="1"/>
    </xf>
    <xf numFmtId="44" fontId="28" fillId="0" borderId="0" xfId="10" quotePrefix="1" applyFont="1" applyAlignment="1">
      <alignment horizontal="right"/>
    </xf>
    <xf numFmtId="44" fontId="0" fillId="0" borderId="0" xfId="10" quotePrefix="1" applyFont="1" applyAlignment="1">
      <alignment horizontal="right"/>
    </xf>
    <xf numFmtId="14" fontId="0" fillId="0" borderId="0" xfId="0" applyNumberFormat="1"/>
    <xf numFmtId="44" fontId="22" fillId="0" borderId="0" xfId="10" applyFont="1" applyAlignment="1" applyProtection="1">
      <alignment horizontal="right" wrapText="1"/>
      <protection locked="0"/>
    </xf>
    <xf numFmtId="165" fontId="0" fillId="0" borderId="0" xfId="0" applyNumberFormat="1" applyAlignment="1">
      <alignment horizontal="center" wrapText="1"/>
    </xf>
    <xf numFmtId="167" fontId="0" fillId="0" borderId="0" xfId="0" applyAlignment="1">
      <alignment horizontal="center" wrapText="1"/>
    </xf>
    <xf numFmtId="165" fontId="22" fillId="2" borderId="0" xfId="0" applyNumberFormat="1" applyFont="1" applyFill="1" applyAlignment="1">
      <alignment horizontal="center" wrapText="1"/>
    </xf>
    <xf numFmtId="44" fontId="7" fillId="0" borderId="0" xfId="10" applyFont="1" applyAlignment="1" applyProtection="1">
      <alignment horizontal="right" wrapText="1"/>
      <protection locked="0"/>
    </xf>
    <xf numFmtId="164" fontId="22" fillId="0" borderId="0" xfId="4" applyNumberFormat="1" applyFont="1" applyAlignment="1">
      <alignment horizontal="right" wrapText="1"/>
    </xf>
    <xf numFmtId="164" fontId="0" fillId="0" borderId="0" xfId="4" applyNumberFormat="1" applyFont="1" applyAlignment="1">
      <alignment horizontal="right"/>
    </xf>
    <xf numFmtId="164" fontId="26" fillId="0" borderId="0" xfId="1" applyNumberFormat="1" applyFont="1" applyAlignment="1">
      <alignment horizontal="right"/>
    </xf>
    <xf numFmtId="44" fontId="26" fillId="0" borderId="0" xfId="7" applyFont="1" applyAlignment="1">
      <alignment horizontal="right"/>
    </xf>
    <xf numFmtId="165" fontId="0" fillId="0" borderId="0" xfId="0" applyNumberFormat="1" applyFill="1" applyAlignment="1">
      <alignment horizontal="center"/>
    </xf>
    <xf numFmtId="164" fontId="0" fillId="0" borderId="0" xfId="1" applyNumberFormat="1" applyFont="1" applyAlignment="1" applyProtection="1">
      <alignment horizontal="center"/>
      <protection hidden="1"/>
    </xf>
    <xf numFmtId="164" fontId="0" fillId="0" borderId="0" xfId="1" applyNumberFormat="1" applyFont="1" applyAlignment="1">
      <alignment horizontal="center"/>
    </xf>
    <xf numFmtId="164" fontId="7" fillId="0" borderId="0" xfId="1" applyNumberFormat="1" applyFont="1" applyAlignment="1">
      <alignment horizontal="center"/>
    </xf>
    <xf numFmtId="164" fontId="7" fillId="0" borderId="0" xfId="1" applyNumberFormat="1" applyFont="1" applyAlignment="1" applyProtection="1">
      <alignment horizontal="center"/>
      <protection hidden="1"/>
    </xf>
    <xf numFmtId="164" fontId="22" fillId="2" borderId="0" xfId="1" applyNumberFormat="1" applyFont="1" applyFill="1" applyAlignment="1">
      <alignment horizontal="center"/>
    </xf>
    <xf numFmtId="44" fontId="26" fillId="0" borderId="0" xfId="7" applyFont="1" applyAlignment="1" applyProtection="1">
      <alignment horizontal="right" wrapText="1"/>
      <protection locked="0"/>
    </xf>
    <xf numFmtId="44" fontId="26" fillId="0" borderId="0" xfId="7" applyFont="1" applyProtection="1">
      <protection locked="0"/>
    </xf>
    <xf numFmtId="164" fontId="26" fillId="0" borderId="0" xfId="1" applyNumberFormat="1" applyFont="1" applyProtection="1">
      <protection locked="0"/>
    </xf>
    <xf numFmtId="167" fontId="27" fillId="0" borderId="0" xfId="0" applyFont="1" applyAlignment="1">
      <alignment wrapText="1"/>
    </xf>
    <xf numFmtId="44" fontId="26" fillId="0" borderId="0" xfId="7" quotePrefix="1" applyFont="1" applyAlignment="1">
      <alignment horizontal="right"/>
    </xf>
    <xf numFmtId="167" fontId="0" fillId="0" borderId="0" xfId="0" applyAlignment="1" applyProtection="1">
      <alignment horizontal="center" wrapText="1"/>
      <protection locked="0"/>
    </xf>
    <xf numFmtId="14" fontId="0" fillId="0" borderId="0" xfId="1" applyNumberFormat="1" applyFont="1" applyAlignment="1" applyProtection="1">
      <alignment horizontal="right"/>
      <protection locked="0"/>
    </xf>
    <xf numFmtId="164" fontId="0" fillId="0" borderId="3" xfId="0" applyNumberFormat="1" applyBorder="1"/>
    <xf numFmtId="164" fontId="0" fillId="0" borderId="4" xfId="0" applyNumberFormat="1" applyBorder="1"/>
    <xf numFmtId="44" fontId="28" fillId="0" borderId="0" xfId="10" applyFont="1" applyAlignment="1" applyProtection="1">
      <alignment horizontal="right" wrapText="1"/>
      <protection locked="0"/>
    </xf>
    <xf numFmtId="167" fontId="5" fillId="0" borderId="0" xfId="0" applyFont="1" applyAlignment="1" applyProtection="1">
      <alignment vertical="top" wrapText="1"/>
      <protection locked="0"/>
    </xf>
    <xf numFmtId="164" fontId="7" fillId="0" borderId="0" xfId="6" applyNumberFormat="1" applyFont="1" applyAlignment="1">
      <alignment horizontal="right"/>
    </xf>
    <xf numFmtId="164" fontId="28" fillId="0" borderId="0" xfId="6" applyNumberFormat="1" applyFont="1" applyAlignment="1">
      <alignment horizontal="right"/>
    </xf>
    <xf numFmtId="164" fontId="26" fillId="0" borderId="0" xfId="6" applyNumberFormat="1" applyFont="1" applyProtection="1">
      <protection locked="0"/>
    </xf>
    <xf numFmtId="44" fontId="26" fillId="0" borderId="0" xfId="12" applyFont="1" applyProtection="1">
      <protection locked="0"/>
    </xf>
    <xf numFmtId="44" fontId="26" fillId="0" borderId="0" xfId="12" applyFont="1" applyAlignment="1">
      <alignment horizontal="right"/>
    </xf>
    <xf numFmtId="44" fontId="26" fillId="0" borderId="0" xfId="12" quotePrefix="1" applyFont="1" applyAlignment="1">
      <alignment horizontal="right"/>
    </xf>
    <xf numFmtId="44" fontId="0" fillId="0" borderId="0" xfId="12" applyFont="1" applyAlignment="1">
      <alignment horizontal="right"/>
    </xf>
    <xf numFmtId="165" fontId="7" fillId="0" borderId="0" xfId="0" applyNumberFormat="1" applyFont="1" applyAlignment="1">
      <alignment horizontal="center"/>
    </xf>
    <xf numFmtId="164" fontId="7" fillId="0" borderId="0" xfId="3" applyNumberFormat="1" applyFont="1" applyAlignment="1">
      <alignment horizontal="right"/>
    </xf>
    <xf numFmtId="44" fontId="7" fillId="0" borderId="0" xfId="9" applyFont="1" applyAlignment="1">
      <alignment horizontal="right"/>
    </xf>
    <xf numFmtId="165" fontId="0" fillId="0" borderId="0" xfId="0" applyNumberFormat="1" applyBorder="1" applyAlignment="1">
      <alignment horizontal="center" wrapText="1"/>
    </xf>
    <xf numFmtId="165" fontId="2" fillId="0" borderId="1" xfId="0" applyNumberFormat="1" applyFont="1" applyBorder="1" applyAlignment="1">
      <alignment horizontal="center" wrapText="1"/>
    </xf>
    <xf numFmtId="167" fontId="2" fillId="0" borderId="2" xfId="0" applyFont="1" applyBorder="1" applyAlignment="1">
      <alignment horizontal="center"/>
    </xf>
    <xf numFmtId="16" fontId="2" fillId="0" borderId="2" xfId="0" applyNumberFormat="1" applyFont="1" applyBorder="1" applyAlignment="1">
      <alignment horizontal="center"/>
    </xf>
    <xf numFmtId="44" fontId="0" fillId="0" borderId="0" xfId="12" applyFont="1" applyAlignment="1" applyProtection="1">
      <alignment horizontal="right" wrapText="1"/>
      <protection locked="0"/>
    </xf>
    <xf numFmtId="167" fontId="2" fillId="0" borderId="2" xfId="0" applyFont="1" applyBorder="1"/>
    <xf numFmtId="167" fontId="7" fillId="0" borderId="0" xfId="0" applyFont="1" applyBorder="1" applyAlignment="1"/>
    <xf numFmtId="164" fontId="7" fillId="0" borderId="0" xfId="3" applyNumberFormat="1" applyAlignment="1">
      <alignment horizontal="right"/>
    </xf>
    <xf numFmtId="44" fontId="28" fillId="0" borderId="0" xfId="12" applyFont="1" applyAlignment="1">
      <alignment horizontal="right"/>
    </xf>
    <xf numFmtId="44" fontId="28" fillId="0" borderId="0" xfId="11" applyFont="1" applyAlignment="1" applyProtection="1">
      <alignment horizontal="right" wrapText="1"/>
      <protection locked="0"/>
    </xf>
    <xf numFmtId="44" fontId="0" fillId="0" borderId="0" xfId="9" applyFont="1" applyAlignment="1">
      <alignment horizontal="right"/>
    </xf>
    <xf numFmtId="44" fontId="0" fillId="0" borderId="0" xfId="7" quotePrefix="1" applyFont="1" applyAlignment="1">
      <alignment horizontal="right"/>
    </xf>
    <xf numFmtId="16" fontId="27" fillId="0" borderId="0" xfId="0" applyNumberFormat="1" applyFont="1" applyAlignment="1">
      <alignment wrapText="1"/>
    </xf>
    <xf numFmtId="167" fontId="0" fillId="0" borderId="0" xfId="0"/>
    <xf numFmtId="167" fontId="0" fillId="0" borderId="0" xfId="0" applyAlignment="1">
      <alignment horizontal="left"/>
    </xf>
    <xf numFmtId="167" fontId="0" fillId="0" borderId="0" xfId="0" applyAlignment="1">
      <alignment horizontal="right"/>
    </xf>
    <xf numFmtId="167" fontId="0" fillId="0" borderId="0" xfId="0" applyAlignment="1"/>
    <xf numFmtId="164" fontId="1" fillId="0" borderId="0" xfId="1" applyNumberFormat="1" applyAlignment="1">
      <alignment horizontal="right"/>
    </xf>
    <xf numFmtId="17" fontId="0" fillId="0" borderId="0" xfId="0" applyNumberFormat="1" applyAlignment="1">
      <alignment horizontal="right"/>
    </xf>
    <xf numFmtId="167" fontId="0" fillId="0" borderId="0" xfId="0" applyAlignment="1">
      <alignment horizontal="center"/>
    </xf>
    <xf numFmtId="167" fontId="0" fillId="0" borderId="0" xfId="0" applyAlignment="1">
      <alignment wrapText="1"/>
    </xf>
    <xf numFmtId="167" fontId="0" fillId="0" borderId="0" xfId="0" applyProtection="1">
      <protection locked="0"/>
    </xf>
    <xf numFmtId="167" fontId="0" fillId="0" borderId="0" xfId="0" applyAlignment="1" applyProtection="1">
      <alignment horizontal="left"/>
      <protection locked="0"/>
    </xf>
    <xf numFmtId="167" fontId="0" fillId="0" borderId="0" xfId="0" applyAlignment="1" applyProtection="1">
      <alignment horizontal="right"/>
      <protection locked="0"/>
    </xf>
    <xf numFmtId="17" fontId="0" fillId="0" borderId="0" xfId="0" applyNumberFormat="1" applyAlignment="1" applyProtection="1">
      <alignment horizontal="right"/>
      <protection locked="0"/>
    </xf>
    <xf numFmtId="1" fontId="0" fillId="0" borderId="0" xfId="0" applyNumberFormat="1" applyAlignment="1" applyProtection="1">
      <alignment horizontal="center"/>
      <protection hidden="1"/>
    </xf>
    <xf numFmtId="167" fontId="5" fillId="0" borderId="0" xfId="0" applyFont="1" applyAlignment="1" applyProtection="1">
      <alignment wrapText="1"/>
      <protection locked="0"/>
    </xf>
    <xf numFmtId="44" fontId="1" fillId="0" borderId="0" xfId="7" applyFont="1" applyAlignment="1">
      <alignment horizontal="right"/>
    </xf>
    <xf numFmtId="1" fontId="0" fillId="0" borderId="0" xfId="0" applyNumberFormat="1" applyAlignment="1">
      <alignment horizontal="center"/>
    </xf>
    <xf numFmtId="167" fontId="5" fillId="0" borderId="0" xfId="0" applyFont="1" applyAlignment="1">
      <alignment wrapText="1"/>
    </xf>
    <xf numFmtId="167" fontId="0" fillId="0" borderId="0" xfId="0" applyAlignment="1" applyProtection="1">
      <alignment horizontal="center"/>
      <protection locked="0"/>
    </xf>
    <xf numFmtId="17" fontId="0" fillId="0" borderId="0" xfId="0" quotePrefix="1" applyNumberFormat="1" applyAlignment="1" applyProtection="1">
      <alignment horizontal="right"/>
      <protection locked="0"/>
    </xf>
    <xf numFmtId="167" fontId="0" fillId="0" borderId="0" xfId="0" applyAlignment="1">
      <alignment horizontal="left" wrapText="1"/>
    </xf>
    <xf numFmtId="167" fontId="0" fillId="0" borderId="0" xfId="0" applyAlignment="1">
      <alignment horizontal="center" wrapText="1"/>
    </xf>
    <xf numFmtId="167" fontId="0" fillId="0" borderId="0" xfId="0" applyBorder="1" applyAlignment="1">
      <alignment horizontal="center"/>
    </xf>
    <xf numFmtId="167" fontId="0" fillId="0" borderId="0" xfId="0" applyFill="1" applyBorder="1" applyAlignment="1"/>
    <xf numFmtId="167" fontId="5" fillId="0" borderId="0" xfId="0" quotePrefix="1" applyFont="1" applyAlignment="1">
      <alignment wrapText="1"/>
    </xf>
    <xf numFmtId="167" fontId="2" fillId="0" borderId="1" xfId="0" applyFont="1" applyBorder="1" applyAlignment="1">
      <alignment horizontal="center"/>
    </xf>
    <xf numFmtId="167" fontId="27" fillId="0" borderId="0" xfId="0" applyFont="1" applyAlignment="1">
      <alignment wrapText="1"/>
    </xf>
    <xf numFmtId="164" fontId="1" fillId="0" borderId="0" xfId="3" applyNumberFormat="1" applyFont="1" applyAlignment="1">
      <alignment horizontal="right"/>
    </xf>
    <xf numFmtId="44" fontId="1" fillId="0" borderId="0" xfId="9" quotePrefix="1" applyFont="1" applyAlignment="1">
      <alignment horizontal="right"/>
    </xf>
    <xf numFmtId="167" fontId="1" fillId="0" borderId="0" xfId="0" applyFont="1" applyAlignment="1">
      <alignment wrapText="1"/>
    </xf>
    <xf numFmtId="167" fontId="1" fillId="0" borderId="0" xfId="0" applyFont="1" applyProtection="1">
      <protection locked="0"/>
    </xf>
    <xf numFmtId="167" fontId="1" fillId="0" borderId="0" xfId="0" applyFont="1" applyAlignment="1">
      <alignment horizontal="left" wrapText="1"/>
    </xf>
    <xf numFmtId="44" fontId="1" fillId="0" borderId="0" xfId="9" applyFont="1" applyAlignment="1">
      <alignment horizontal="right"/>
    </xf>
    <xf numFmtId="167" fontId="1" fillId="0" borderId="0" xfId="0" applyFont="1" applyAlignment="1">
      <alignment horizontal="left"/>
    </xf>
    <xf numFmtId="165" fontId="1" fillId="0" borderId="0" xfId="0" applyNumberFormat="1" applyFont="1" applyAlignment="1">
      <alignment horizontal="center" wrapText="1"/>
    </xf>
    <xf numFmtId="167" fontId="1" fillId="0" borderId="0" xfId="0" applyFont="1" applyAlignment="1" applyProtection="1">
      <alignment horizontal="center"/>
      <protection locked="0"/>
    </xf>
    <xf numFmtId="15" fontId="1" fillId="0" borderId="0" xfId="0" applyNumberFormat="1" applyFont="1" applyAlignment="1">
      <alignment horizontal="right"/>
    </xf>
    <xf numFmtId="167" fontId="1" fillId="0" borderId="0" xfId="0" applyFont="1" applyAlignment="1">
      <alignment horizontal="center" wrapText="1"/>
    </xf>
    <xf numFmtId="164" fontId="1" fillId="0" borderId="0" xfId="2" applyNumberFormat="1" applyFont="1" applyAlignment="1">
      <alignment horizontal="right" wrapText="1"/>
    </xf>
    <xf numFmtId="44" fontId="1" fillId="0" borderId="0" xfId="7" applyFont="1" applyAlignment="1">
      <alignment horizontal="right" wrapText="1"/>
    </xf>
    <xf numFmtId="17" fontId="1" fillId="0" borderId="0" xfId="0" applyNumberFormat="1" applyFont="1" applyAlignment="1">
      <alignment horizontal="right" wrapText="1"/>
    </xf>
    <xf numFmtId="167" fontId="1" fillId="0" borderId="0" xfId="0" applyFont="1" applyAlignment="1" applyProtection="1">
      <alignment horizontal="left"/>
      <protection locked="0"/>
    </xf>
    <xf numFmtId="165" fontId="1" fillId="0" borderId="0" xfId="0" applyNumberFormat="1" applyFont="1" applyAlignment="1" applyProtection="1">
      <alignment horizontal="center" wrapText="1"/>
      <protection locked="0"/>
    </xf>
    <xf numFmtId="164" fontId="1" fillId="0" borderId="0" xfId="4" applyNumberFormat="1" applyFont="1" applyProtection="1">
      <protection locked="0"/>
    </xf>
    <xf numFmtId="164" fontId="1" fillId="0" borderId="0" xfId="6" applyNumberFormat="1" applyFont="1" applyAlignment="1">
      <alignment horizontal="right"/>
    </xf>
    <xf numFmtId="164" fontId="1" fillId="0" borderId="0" xfId="5" applyNumberFormat="1" applyFont="1" applyProtection="1">
      <protection locked="0"/>
    </xf>
    <xf numFmtId="167" fontId="1" fillId="0" borderId="0" xfId="0" applyFont="1" applyFill="1" applyBorder="1" applyAlignment="1"/>
    <xf numFmtId="164" fontId="1" fillId="0" borderId="0" xfId="4" applyNumberFormat="1" applyFont="1" applyAlignment="1">
      <alignment horizontal="right"/>
    </xf>
    <xf numFmtId="164" fontId="1" fillId="0" borderId="0" xfId="6" applyNumberFormat="1" applyFont="1" applyProtection="1">
      <protection locked="0"/>
    </xf>
    <xf numFmtId="8" fontId="1" fillId="0" borderId="0" xfId="12" applyNumberFormat="1" applyFont="1" applyProtection="1">
      <protection locked="0"/>
    </xf>
    <xf numFmtId="8" fontId="1" fillId="0" borderId="0" xfId="12" quotePrefix="1" applyNumberFormat="1" applyFont="1" applyAlignment="1">
      <alignment horizontal="right"/>
    </xf>
    <xf numFmtId="164" fontId="1" fillId="0" borderId="0" xfId="3" applyNumberFormat="1" applyFont="1" applyProtection="1">
      <protection locked="0"/>
    </xf>
    <xf numFmtId="167" fontId="1" fillId="0" borderId="0" xfId="0" applyFont="1" applyFill="1" applyBorder="1" applyAlignment="1">
      <alignment horizontal="left" wrapText="1"/>
    </xf>
    <xf numFmtId="167" fontId="1" fillId="0" borderId="0" xfId="0" applyNumberFormat="1" applyFont="1" applyAlignment="1">
      <alignment horizontal="right"/>
    </xf>
    <xf numFmtId="44" fontId="1" fillId="0" borderId="0" xfId="12" applyFont="1" applyProtection="1">
      <protection locked="0"/>
    </xf>
    <xf numFmtId="44" fontId="1" fillId="0" borderId="0" xfId="12" applyFont="1" applyAlignment="1" applyProtection="1">
      <alignment horizontal="right" wrapText="1"/>
      <protection locked="0"/>
    </xf>
    <xf numFmtId="167" fontId="1" fillId="0" borderId="0" xfId="0" applyFont="1" applyAlignment="1" applyProtection="1">
      <protection locked="0"/>
    </xf>
    <xf numFmtId="167" fontId="1" fillId="0" borderId="0" xfId="0" applyFont="1" applyAlignment="1" applyProtection="1">
      <alignment wrapText="1"/>
      <protection locked="0"/>
    </xf>
    <xf numFmtId="0" fontId="1" fillId="0" borderId="0" xfId="0" applyNumberFormat="1" applyFont="1" applyAlignment="1">
      <alignment horizontal="left"/>
    </xf>
    <xf numFmtId="0" fontId="1" fillId="0" borderId="0" xfId="0" applyNumberFormat="1" applyFont="1" applyAlignment="1"/>
    <xf numFmtId="0" fontId="0" fillId="0" borderId="0" xfId="0" applyNumberFormat="1" applyAlignment="1"/>
    <xf numFmtId="0" fontId="1" fillId="0" borderId="0" xfId="0" applyNumberFormat="1" applyFont="1" applyAlignment="1">
      <alignment horizontal="center"/>
    </xf>
    <xf numFmtId="0" fontId="5" fillId="0" borderId="0" xfId="0" applyNumberFormat="1" applyFont="1" applyAlignment="1">
      <alignment wrapText="1"/>
    </xf>
    <xf numFmtId="0" fontId="0" fillId="0" borderId="0" xfId="0" applyNumberFormat="1" applyAlignment="1">
      <alignment horizontal="left"/>
    </xf>
    <xf numFmtId="0" fontId="0" fillId="0" borderId="0" xfId="0" applyNumberFormat="1" applyAlignment="1">
      <alignment horizontal="center"/>
    </xf>
    <xf numFmtId="0" fontId="0" fillId="0" borderId="0" xfId="0" applyNumberFormat="1" applyFont="1" applyFill="1" applyBorder="1" applyAlignment="1"/>
    <xf numFmtId="164" fontId="0" fillId="0" borderId="0" xfId="0" applyNumberFormat="1" applyBorder="1"/>
    <xf numFmtId="164" fontId="32" fillId="0" borderId="0" xfId="1" applyNumberFormat="1" applyFont="1" applyAlignment="1">
      <alignment horizontal="right"/>
    </xf>
    <xf numFmtId="44" fontId="0" fillId="0" borderId="0" xfId="7" applyFont="1" applyAlignment="1">
      <alignment horizontal="right" wrapText="1"/>
    </xf>
    <xf numFmtId="44" fontId="32" fillId="0" borderId="0" xfId="7" applyFont="1" applyAlignment="1">
      <alignment horizontal="right"/>
    </xf>
    <xf numFmtId="44" fontId="2" fillId="0" borderId="1" xfId="7" applyFont="1" applyBorder="1" applyAlignment="1">
      <alignment horizontal="right" wrapText="1"/>
    </xf>
    <xf numFmtId="0" fontId="0" fillId="0" borderId="0" xfId="0" applyNumberFormat="1" applyAlignment="1">
      <alignment horizontal="left" wrapText="1"/>
    </xf>
    <xf numFmtId="0" fontId="5" fillId="0" borderId="0" xfId="0" applyNumberFormat="1" applyFont="1" applyAlignment="1" applyProtection="1">
      <alignment wrapText="1"/>
      <protection locked="0"/>
    </xf>
    <xf numFmtId="164" fontId="32" fillId="0" borderId="0" xfId="1" applyNumberFormat="1" applyFont="1" applyProtection="1">
      <protection locked="0"/>
    </xf>
    <xf numFmtId="0" fontId="0" fillId="0" borderId="0" xfId="0" applyNumberFormat="1" applyProtection="1">
      <protection locked="0"/>
    </xf>
    <xf numFmtId="0" fontId="0" fillId="0" borderId="0" xfId="0" applyNumberFormat="1" applyAlignment="1" applyProtection="1">
      <alignment horizontal="left" wrapText="1"/>
      <protection locked="0"/>
    </xf>
    <xf numFmtId="0" fontId="0" fillId="0" borderId="0" xfId="0" applyNumberFormat="1" applyAlignment="1" applyProtection="1">
      <alignment horizontal="center"/>
      <protection locked="0"/>
    </xf>
    <xf numFmtId="44" fontId="33" fillId="0" borderId="0" xfId="17" applyFont="1" applyAlignment="1">
      <alignment horizontal="right"/>
    </xf>
    <xf numFmtId="0" fontId="0" fillId="0" borderId="0" xfId="0" applyNumberFormat="1" applyAlignment="1" applyProtection="1">
      <alignment horizontal="center" wrapText="1"/>
      <protection locked="0"/>
    </xf>
    <xf numFmtId="0" fontId="0" fillId="0" borderId="0" xfId="0" applyNumberFormat="1" applyAlignment="1">
      <alignment horizontal="center" wrapText="1"/>
    </xf>
    <xf numFmtId="0" fontId="1" fillId="0" borderId="0" xfId="18" applyAlignment="1">
      <alignment horizontal="left"/>
    </xf>
    <xf numFmtId="0" fontId="1" fillId="0" borderId="0" xfId="18" applyAlignment="1"/>
    <xf numFmtId="17" fontId="1" fillId="0" borderId="0" xfId="18" applyNumberFormat="1" applyAlignment="1">
      <alignment horizontal="right"/>
    </xf>
    <xf numFmtId="0" fontId="1" fillId="0" borderId="0" xfId="18" applyAlignment="1">
      <alignment horizontal="center"/>
    </xf>
    <xf numFmtId="0" fontId="1" fillId="0" borderId="0" xfId="18" applyProtection="1">
      <protection locked="0"/>
    </xf>
    <xf numFmtId="0" fontId="1" fillId="0" borderId="0" xfId="18" applyAlignment="1" applyProtection="1">
      <alignment horizontal="left"/>
      <protection locked="0"/>
    </xf>
    <xf numFmtId="164" fontId="1" fillId="0" borderId="0" xfId="1" applyNumberFormat="1" applyFont="1" applyProtection="1">
      <protection locked="0"/>
    </xf>
    <xf numFmtId="44" fontId="1" fillId="0" borderId="0" xfId="7" applyFont="1" applyProtection="1">
      <protection locked="0"/>
    </xf>
    <xf numFmtId="17" fontId="1" fillId="0" borderId="0" xfId="18" applyNumberFormat="1" applyAlignment="1" applyProtection="1">
      <alignment horizontal="right"/>
      <protection locked="0"/>
    </xf>
    <xf numFmtId="0" fontId="5" fillId="0" borderId="0" xfId="18" applyFont="1" applyAlignment="1" applyProtection="1">
      <alignment wrapText="1"/>
      <protection locked="0"/>
    </xf>
    <xf numFmtId="164" fontId="1" fillId="0" borderId="0" xfId="1" applyNumberFormat="1" applyFont="1" applyAlignment="1">
      <alignment horizontal="right"/>
    </xf>
    <xf numFmtId="44" fontId="1" fillId="0" borderId="0" xfId="7" applyFont="1" applyAlignment="1">
      <alignment horizontal="right"/>
    </xf>
    <xf numFmtId="0" fontId="5" fillId="0" borderId="0" xfId="18" applyFont="1" applyAlignment="1">
      <alignment wrapText="1"/>
    </xf>
    <xf numFmtId="44" fontId="1" fillId="0" borderId="0" xfId="7" applyFont="1" applyAlignment="1" applyProtection="1">
      <alignment horizontal="right" wrapText="1"/>
      <protection locked="0"/>
    </xf>
    <xf numFmtId="165" fontId="1" fillId="0" borderId="0" xfId="18" applyNumberFormat="1" applyAlignment="1" applyProtection="1">
      <alignment horizontal="center"/>
      <protection locked="0"/>
    </xf>
    <xf numFmtId="165" fontId="1" fillId="0" borderId="0" xfId="18" applyNumberFormat="1" applyAlignment="1">
      <alignment horizontal="center"/>
    </xf>
    <xf numFmtId="0" fontId="1" fillId="0" borderId="0" xfId="18" applyAlignment="1" applyProtection="1">
      <alignment horizontal="center"/>
      <protection locked="0"/>
    </xf>
    <xf numFmtId="0" fontId="0" fillId="0" borderId="0" xfId="0" applyNumberFormat="1" applyFill="1" applyBorder="1" applyAlignment="1"/>
    <xf numFmtId="0" fontId="0" fillId="0" borderId="0" xfId="0" applyNumberFormat="1" applyAlignment="1" applyProtection="1">
      <alignment horizontal="left"/>
      <protection locked="0"/>
    </xf>
    <xf numFmtId="44" fontId="0" fillId="0" borderId="0" xfId="17" applyFont="1" applyAlignment="1">
      <alignment horizontal="center"/>
    </xf>
    <xf numFmtId="164" fontId="33" fillId="0" borderId="0" xfId="16" applyNumberFormat="1" applyFont="1" applyAlignment="1">
      <alignment horizontal="right"/>
    </xf>
    <xf numFmtId="0" fontId="0" fillId="0" borderId="0" xfId="0" applyNumberFormat="1" applyAlignment="1" applyProtection="1">
      <alignment wrapText="1"/>
      <protection locked="0"/>
    </xf>
    <xf numFmtId="44" fontId="33" fillId="0" borderId="0" xfId="17" applyFont="1" applyAlignment="1" applyProtection="1">
      <alignment horizontal="right" wrapText="1"/>
      <protection locked="0"/>
    </xf>
    <xf numFmtId="44" fontId="0" fillId="0" borderId="0" xfId="17" applyFont="1" applyAlignment="1" applyProtection="1">
      <alignment horizontal="center" wrapText="1"/>
      <protection locked="0"/>
    </xf>
    <xf numFmtId="164" fontId="33" fillId="0" borderId="0" xfId="16" applyNumberFormat="1" applyFont="1" applyProtection="1">
      <protection locked="0"/>
    </xf>
    <xf numFmtId="44" fontId="0" fillId="0" borderId="0" xfId="17" applyFont="1" applyAlignment="1">
      <alignment horizontal="right"/>
    </xf>
    <xf numFmtId="44" fontId="0" fillId="0" borderId="0" xfId="17" applyFont="1" applyAlignment="1">
      <alignment horizontal="center" wrapText="1"/>
    </xf>
    <xf numFmtId="0" fontId="1" fillId="0" borderId="0" xfId="0" applyNumberFormat="1" applyFont="1" applyAlignment="1">
      <alignment horizontal="left" wrapText="1"/>
    </xf>
    <xf numFmtId="17" fontId="1" fillId="0" borderId="0" xfId="0" applyNumberFormat="1" applyFont="1" applyAlignment="1" applyProtection="1">
      <alignment horizontal="right" wrapText="1"/>
      <protection locked="0"/>
    </xf>
    <xf numFmtId="44" fontId="33" fillId="0" borderId="0" xfId="17" applyFont="1" applyProtection="1">
      <protection locked="0"/>
    </xf>
    <xf numFmtId="0" fontId="1" fillId="0" borderId="0" xfId="0" applyNumberFormat="1" applyFont="1" applyProtection="1">
      <protection locked="0"/>
    </xf>
    <xf numFmtId="0" fontId="1" fillId="0" borderId="0" xfId="0" applyNumberFormat="1" applyFont="1" applyAlignment="1" applyProtection="1">
      <alignment horizontal="left" wrapText="1"/>
      <protection locked="0"/>
    </xf>
    <xf numFmtId="167" fontId="1" fillId="0" borderId="0" xfId="0" applyFont="1" applyAlignment="1">
      <alignment horizontal="right"/>
    </xf>
    <xf numFmtId="0" fontId="1" fillId="0" borderId="0" xfId="0" applyNumberFormat="1" applyFont="1" applyAlignment="1" applyProtection="1">
      <alignment horizontal="center"/>
      <protection locked="0"/>
    </xf>
    <xf numFmtId="0" fontId="0" fillId="0" borderId="0" xfId="0" applyNumberFormat="1" applyFill="1" applyBorder="1" applyAlignment="1">
      <alignment horizontal="center"/>
    </xf>
    <xf numFmtId="0" fontId="0" fillId="0" borderId="0" xfId="0" applyNumberFormat="1"/>
    <xf numFmtId="44" fontId="33" fillId="0" borderId="0" xfId="17" applyAlignment="1">
      <alignment horizontal="right"/>
    </xf>
    <xf numFmtId="17" fontId="1" fillId="0" borderId="0" xfId="0" applyNumberFormat="1" applyFont="1" applyAlignment="1" applyProtection="1">
      <alignment horizontal="right"/>
      <protection locked="0"/>
    </xf>
    <xf numFmtId="167" fontId="0" fillId="0" borderId="0" xfId="0" applyFont="1"/>
    <xf numFmtId="0" fontId="1" fillId="0" borderId="0" xfId="0" applyNumberFormat="1" applyFont="1" applyAlignment="1">
      <alignment horizontal="center" wrapText="1"/>
    </xf>
    <xf numFmtId="0" fontId="1" fillId="0" borderId="0" xfId="0" applyNumberFormat="1" applyFont="1" applyAlignment="1" applyProtection="1">
      <alignment horizontal="center" wrapText="1"/>
      <protection locked="0"/>
    </xf>
    <xf numFmtId="164" fontId="1" fillId="0" borderId="0" xfId="16" applyNumberFormat="1" applyFont="1" applyAlignment="1">
      <alignment horizontal="right"/>
    </xf>
    <xf numFmtId="44" fontId="1" fillId="0" borderId="0" xfId="17" applyFont="1" applyAlignment="1">
      <alignment horizontal="right"/>
    </xf>
    <xf numFmtId="0" fontId="0" fillId="0" borderId="0" xfId="0" applyNumberFormat="1" applyFont="1" applyFill="1" applyBorder="1"/>
    <xf numFmtId="0" fontId="1" fillId="0" borderId="0" xfId="0" applyNumberFormat="1" applyFont="1" applyAlignment="1" applyProtection="1">
      <alignment horizontal="left"/>
      <protection locked="0"/>
    </xf>
    <xf numFmtId="44" fontId="33" fillId="0" borderId="0" xfId="17" applyFont="1" applyAlignment="1" applyProtection="1">
      <alignment horizontal="right"/>
      <protection locked="0"/>
    </xf>
    <xf numFmtId="44" fontId="1" fillId="0" borderId="0" xfId="17" applyFont="1" applyAlignment="1" applyProtection="1">
      <alignment horizontal="right"/>
      <protection locked="0"/>
    </xf>
    <xf numFmtId="1" fontId="1" fillId="0" borderId="0" xfId="0" applyNumberFormat="1" applyFont="1" applyAlignment="1">
      <alignment horizontal="center"/>
    </xf>
    <xf numFmtId="44" fontId="1" fillId="0" borderId="0" xfId="17" applyFont="1" applyAlignment="1" applyProtection="1">
      <alignment horizontal="center"/>
      <protection locked="0"/>
    </xf>
    <xf numFmtId="8" fontId="33" fillId="0" borderId="0" xfId="17" applyNumberFormat="1" applyFont="1" applyAlignment="1">
      <alignment horizontal="right"/>
    </xf>
    <xf numFmtId="0" fontId="0" fillId="0" borderId="0" xfId="0" applyNumberFormat="1" applyAlignment="1">
      <alignment wrapText="1"/>
    </xf>
    <xf numFmtId="44" fontId="0" fillId="0" borderId="0" xfId="17" applyFont="1" applyAlignment="1" applyProtection="1">
      <alignment horizontal="right" wrapText="1"/>
      <protection locked="0"/>
    </xf>
    <xf numFmtId="8" fontId="33" fillId="0" borderId="0" xfId="17" applyNumberFormat="1" applyFont="1" applyProtection="1">
      <protection locked="0"/>
    </xf>
    <xf numFmtId="164" fontId="0" fillId="0" borderId="0" xfId="16" applyNumberFormat="1" applyFont="1" applyProtection="1">
      <protection locked="0"/>
    </xf>
    <xf numFmtId="167" fontId="0" fillId="2" borderId="0" xfId="0" applyNumberFormat="1" applyFill="1"/>
    <xf numFmtId="0" fontId="1" fillId="2" borderId="0" xfId="18" applyFill="1" applyProtection="1">
      <protection locked="0"/>
    </xf>
    <xf numFmtId="0" fontId="1" fillId="2" borderId="0" xfId="18" applyFill="1" applyAlignment="1" applyProtection="1">
      <alignment horizontal="left"/>
      <protection locked="0"/>
    </xf>
    <xf numFmtId="165" fontId="1" fillId="2" borderId="0" xfId="18" applyNumberFormat="1" applyFill="1" applyAlignment="1" applyProtection="1">
      <alignment horizontal="center"/>
      <protection locked="0"/>
    </xf>
    <xf numFmtId="0" fontId="1" fillId="2" borderId="0" xfId="18" applyFill="1" applyAlignment="1" applyProtection="1">
      <alignment horizontal="center"/>
      <protection locked="0"/>
    </xf>
    <xf numFmtId="164" fontId="1" fillId="2" borderId="0" xfId="1" applyNumberFormat="1" applyFont="1" applyFill="1" applyProtection="1">
      <protection locked="0"/>
    </xf>
    <xf numFmtId="44" fontId="1" fillId="2" borderId="0" xfId="7" applyFont="1" applyFill="1" applyProtection="1">
      <protection locked="0"/>
    </xf>
    <xf numFmtId="44" fontId="1" fillId="2" borderId="0" xfId="7" applyFont="1" applyFill="1" applyAlignment="1" applyProtection="1">
      <alignment horizontal="right" wrapText="1"/>
      <protection locked="0"/>
    </xf>
    <xf numFmtId="17" fontId="1" fillId="2" borderId="0" xfId="18" applyNumberFormat="1" applyFill="1" applyAlignment="1" applyProtection="1">
      <alignment horizontal="right"/>
      <protection locked="0"/>
    </xf>
    <xf numFmtId="1" fontId="0" fillId="2" borderId="0" xfId="0" applyNumberFormat="1" applyFill="1" applyAlignment="1">
      <alignment horizontal="center"/>
    </xf>
    <xf numFmtId="0" fontId="1" fillId="2" borderId="0" xfId="18" applyFill="1" applyAlignment="1">
      <alignment horizontal="center"/>
    </xf>
    <xf numFmtId="0" fontId="5" fillId="2" borderId="0" xfId="18" applyFont="1" applyFill="1" applyAlignment="1" applyProtection="1">
      <alignment wrapText="1"/>
      <protection locked="0"/>
    </xf>
    <xf numFmtId="8" fontId="0" fillId="0" borderId="0" xfId="7" quotePrefix="1" applyNumberFormat="1" applyFont="1" applyAlignment="1">
      <alignment horizontal="right"/>
    </xf>
    <xf numFmtId="0" fontId="0" fillId="0" borderId="0" xfId="0" applyNumberFormat="1" applyAlignment="1">
      <alignment horizontal="right"/>
    </xf>
    <xf numFmtId="0" fontId="1" fillId="0" borderId="0" xfId="0" applyNumberFormat="1" applyFont="1"/>
    <xf numFmtId="167" fontId="1" fillId="0" borderId="0" xfId="0" applyFont="1" applyBorder="1"/>
    <xf numFmtId="167" fontId="1" fillId="0" borderId="0" xfId="0" applyFont="1" applyBorder="1" applyAlignment="1">
      <alignment horizontal="center"/>
    </xf>
    <xf numFmtId="167" fontId="1" fillId="0" borderId="0" xfId="0" applyFont="1" applyBorder="1" applyAlignment="1">
      <alignment horizontal="right"/>
    </xf>
    <xf numFmtId="44" fontId="33" fillId="0" borderId="0" xfId="7" applyFont="1" applyProtection="1">
      <protection locked="0"/>
    </xf>
    <xf numFmtId="3" fontId="1" fillId="0" borderId="0" xfId="0" applyNumberFormat="1" applyFont="1" applyBorder="1" applyAlignment="1">
      <alignment horizontal="right"/>
    </xf>
    <xf numFmtId="164" fontId="0" fillId="0" borderId="0" xfId="16" applyNumberFormat="1" applyFont="1" applyAlignment="1">
      <alignment horizontal="right"/>
    </xf>
    <xf numFmtId="164" fontId="1" fillId="0" borderId="0" xfId="16" quotePrefix="1" applyNumberFormat="1" applyFont="1" applyAlignment="1">
      <alignment horizontal="right" wrapText="1"/>
    </xf>
    <xf numFmtId="167" fontId="1" fillId="0" borderId="0" xfId="19" applyFont="1"/>
    <xf numFmtId="0" fontId="1" fillId="0" borderId="0" xfId="19" applyNumberFormat="1" applyFont="1" applyAlignment="1">
      <alignment horizontal="left"/>
    </xf>
    <xf numFmtId="0" fontId="1" fillId="0" borderId="0" xfId="19" applyNumberFormat="1" applyFont="1" applyAlignment="1">
      <alignment horizontal="center"/>
    </xf>
    <xf numFmtId="0" fontId="1" fillId="0" borderId="0" xfId="19" applyNumberFormat="1" applyFont="1" applyAlignment="1"/>
    <xf numFmtId="164" fontId="1" fillId="0" borderId="0" xfId="20" applyNumberFormat="1" applyFont="1" applyAlignment="1">
      <alignment horizontal="right"/>
    </xf>
    <xf numFmtId="44" fontId="1" fillId="0" borderId="0" xfId="21" applyFont="1" applyAlignment="1">
      <alignment horizontal="right"/>
    </xf>
    <xf numFmtId="17" fontId="1" fillId="0" borderId="0" xfId="19" applyNumberFormat="1" applyFont="1" applyAlignment="1">
      <alignment horizontal="right"/>
    </xf>
    <xf numFmtId="17" fontId="1" fillId="0" borderId="0" xfId="19" applyNumberFormat="1" applyFont="1" applyAlignment="1" applyProtection="1">
      <alignment horizontal="right"/>
      <protection locked="0"/>
    </xf>
    <xf numFmtId="0" fontId="34" fillId="0" borderId="0" xfId="19" applyNumberFormat="1" applyFont="1" applyAlignment="1">
      <alignment wrapText="1"/>
    </xf>
    <xf numFmtId="44" fontId="28" fillId="0" borderId="0" xfId="7" applyFont="1" applyBorder="1" applyAlignment="1">
      <alignment horizontal="right"/>
    </xf>
    <xf numFmtId="43" fontId="35" fillId="0" borderId="0" xfId="1" applyFont="1"/>
    <xf numFmtId="43" fontId="36" fillId="0" borderId="0" xfId="1" applyFont="1" applyAlignment="1">
      <alignment horizontal="right"/>
    </xf>
    <xf numFmtId="44" fontId="28" fillId="0" borderId="0" xfId="17" applyFont="1" applyProtection="1">
      <protection locked="0"/>
    </xf>
    <xf numFmtId="8" fontId="1" fillId="0" borderId="0" xfId="7" applyNumberFormat="1" applyProtection="1">
      <protection locked="0"/>
    </xf>
    <xf numFmtId="43" fontId="36" fillId="0" borderId="0" xfId="1" applyFont="1" applyAlignment="1"/>
    <xf numFmtId="164" fontId="35" fillId="0" borderId="0" xfId="1" applyNumberFormat="1" applyFont="1"/>
    <xf numFmtId="164" fontId="0" fillId="0" borderId="0" xfId="1" applyNumberFormat="1" applyFont="1"/>
    <xf numFmtId="168" fontId="35" fillId="0" borderId="0" xfId="7" applyNumberFormat="1" applyFont="1"/>
    <xf numFmtId="44" fontId="1" fillId="0" borderId="0" xfId="17" applyFont="1" applyAlignment="1" applyProtection="1">
      <alignment horizontal="right" wrapText="1"/>
      <protection locked="0"/>
    </xf>
    <xf numFmtId="0" fontId="37" fillId="0" borderId="0" xfId="0" applyNumberFormat="1" applyFont="1" applyAlignment="1" applyProtection="1">
      <alignment wrapText="1"/>
      <protection locked="0"/>
    </xf>
    <xf numFmtId="0" fontId="1" fillId="0" borderId="0" xfId="0" applyNumberFormat="1" applyFont="1" applyFill="1" applyAlignment="1">
      <alignment horizontal="center"/>
    </xf>
    <xf numFmtId="0" fontId="1" fillId="0" borderId="0" xfId="0" applyNumberFormat="1" applyFont="1" applyFill="1" applyAlignment="1">
      <alignment horizontal="left"/>
    </xf>
    <xf numFmtId="1" fontId="1" fillId="0" borderId="0" xfId="0" applyNumberFormat="1" applyFont="1" applyAlignment="1" applyProtection="1">
      <alignment horizontal="center"/>
      <protection hidden="1"/>
    </xf>
    <xf numFmtId="44" fontId="1" fillId="0" borderId="0" xfId="7" applyFont="1" applyAlignment="1" applyProtection="1">
      <alignment horizontal="center"/>
      <protection locked="0"/>
    </xf>
    <xf numFmtId="8" fontId="1" fillId="0" borderId="0" xfId="7" applyNumberFormat="1" applyFont="1" applyAlignment="1" applyProtection="1">
      <alignment horizontal="right"/>
      <protection locked="0"/>
    </xf>
    <xf numFmtId="44" fontId="28" fillId="0" borderId="0" xfId="17" quotePrefix="1" applyFont="1" applyAlignment="1">
      <alignment horizontal="right"/>
    </xf>
    <xf numFmtId="44" fontId="28" fillId="0" borderId="0" xfId="17" applyFont="1" applyAlignment="1">
      <alignment horizontal="right"/>
    </xf>
    <xf numFmtId="8" fontId="1" fillId="0" borderId="0" xfId="7" applyNumberFormat="1" applyFont="1" applyAlignment="1">
      <alignment horizontal="right"/>
    </xf>
    <xf numFmtId="44" fontId="28" fillId="0" borderId="0" xfId="7" applyFont="1" applyAlignment="1" applyProtection="1">
      <alignment horizontal="right" wrapText="1"/>
      <protection locked="0"/>
    </xf>
    <xf numFmtId="167" fontId="1" fillId="0" borderId="0" xfId="0" applyFont="1" applyBorder="1" applyAlignment="1">
      <alignment horizontal="left"/>
    </xf>
    <xf numFmtId="167" fontId="2" fillId="0" borderId="14" xfId="0" applyFont="1" applyBorder="1" applyAlignment="1">
      <alignment horizontal="center"/>
    </xf>
    <xf numFmtId="167" fontId="2" fillId="0" borderId="2" xfId="0" quotePrefix="1" applyFont="1" applyBorder="1" applyAlignment="1">
      <alignment horizontal="center"/>
    </xf>
    <xf numFmtId="0" fontId="0" fillId="0" borderId="0" xfId="22" applyFont="1"/>
    <xf numFmtId="0" fontId="33" fillId="0" borderId="0" xfId="22" applyAlignment="1">
      <alignment horizontal="left"/>
    </xf>
    <xf numFmtId="0" fontId="33" fillId="0" borderId="0" xfId="22" applyAlignment="1"/>
    <xf numFmtId="164" fontId="33" fillId="0" borderId="0" xfId="16" applyNumberFormat="1" applyAlignment="1">
      <alignment horizontal="right"/>
    </xf>
    <xf numFmtId="17" fontId="33" fillId="0" borderId="0" xfId="22" applyNumberFormat="1" applyAlignment="1">
      <alignment horizontal="right"/>
    </xf>
    <xf numFmtId="0" fontId="33" fillId="0" borderId="0" xfId="22" applyAlignment="1">
      <alignment horizontal="center"/>
    </xf>
    <xf numFmtId="0" fontId="33" fillId="0" borderId="0" xfId="22" applyProtection="1">
      <protection locked="0"/>
    </xf>
    <xf numFmtId="0" fontId="33" fillId="0" borderId="0" xfId="22" applyAlignment="1" applyProtection="1">
      <alignment horizontal="left"/>
      <protection locked="0"/>
    </xf>
    <xf numFmtId="44" fontId="33" fillId="0" borderId="0" xfId="17" applyFont="1" applyProtection="1">
      <protection locked="0"/>
    </xf>
    <xf numFmtId="17" fontId="33" fillId="0" borderId="0" xfId="22" applyNumberFormat="1" applyAlignment="1" applyProtection="1">
      <alignment horizontal="right"/>
      <protection locked="0"/>
    </xf>
    <xf numFmtId="0" fontId="5" fillId="0" borderId="0" xfId="22" applyFont="1" applyAlignment="1" applyProtection="1">
      <alignment wrapText="1"/>
      <protection locked="0"/>
    </xf>
    <xf numFmtId="164" fontId="33" fillId="0" borderId="0" xfId="16" applyNumberFormat="1" applyFont="1" applyAlignment="1">
      <alignment horizontal="right"/>
    </xf>
    <xf numFmtId="44" fontId="33" fillId="0" borderId="0" xfId="17" applyFont="1" applyAlignment="1">
      <alignment horizontal="right"/>
    </xf>
    <xf numFmtId="44" fontId="33" fillId="0" borderId="0" xfId="17" quotePrefix="1" applyFont="1" applyAlignment="1">
      <alignment horizontal="right"/>
    </xf>
    <xf numFmtId="44" fontId="0" fillId="0" borderId="0" xfId="17" applyFont="1" applyAlignment="1">
      <alignment horizontal="right"/>
    </xf>
    <xf numFmtId="0" fontId="33" fillId="0" borderId="0" xfId="23"/>
    <xf numFmtId="0" fontId="33" fillId="0" borderId="0" xfId="23" applyAlignment="1">
      <alignment horizontal="center"/>
    </xf>
    <xf numFmtId="0" fontId="33" fillId="0" borderId="0" xfId="23" applyProtection="1">
      <protection locked="0"/>
    </xf>
    <xf numFmtId="0" fontId="33" fillId="0" borderId="0" xfId="23" applyAlignment="1" applyProtection="1">
      <alignment horizontal="left"/>
      <protection locked="0"/>
    </xf>
    <xf numFmtId="164" fontId="33" fillId="0" borderId="0" xfId="16" applyNumberFormat="1" applyFont="1" applyProtection="1">
      <protection locked="0"/>
    </xf>
    <xf numFmtId="17" fontId="33" fillId="0" borderId="0" xfId="23" applyNumberFormat="1" applyAlignment="1" applyProtection="1">
      <alignment horizontal="right"/>
      <protection locked="0"/>
    </xf>
    <xf numFmtId="0" fontId="5" fillId="0" borderId="0" xfId="23" applyFont="1" applyAlignment="1" applyProtection="1">
      <alignment wrapText="1"/>
      <protection locked="0"/>
    </xf>
    <xf numFmtId="164" fontId="1" fillId="0" borderId="0" xfId="16" applyNumberFormat="1" applyFont="1" applyProtection="1">
      <protection locked="0"/>
    </xf>
    <xf numFmtId="44" fontId="0" fillId="0" borderId="0" xfId="17" applyFont="1" applyProtection="1">
      <protection locked="0"/>
    </xf>
    <xf numFmtId="44" fontId="0" fillId="0" borderId="0" xfId="17" applyFont="1" applyAlignment="1" applyProtection="1">
      <alignment horizontal="right" wrapText="1"/>
      <protection locked="0"/>
    </xf>
    <xf numFmtId="0" fontId="1" fillId="0" borderId="0" xfId="0" applyNumberFormat="1" applyFont="1" applyAlignment="1" applyProtection="1">
      <alignment wrapText="1"/>
      <protection locked="0"/>
    </xf>
    <xf numFmtId="0" fontId="33" fillId="0" borderId="0" xfId="22" applyAlignment="1" applyProtection="1">
      <alignment horizontal="center"/>
      <protection locked="0"/>
    </xf>
    <xf numFmtId="0" fontId="33" fillId="0" borderId="0" xfId="23" applyAlignment="1" applyProtection="1">
      <alignment horizontal="center"/>
      <protection locked="0"/>
    </xf>
    <xf numFmtId="0" fontId="0" fillId="0" borderId="0" xfId="0" applyNumberFormat="1" applyAlignment="1" applyProtection="1">
      <alignment horizontal="right" wrapText="1"/>
      <protection locked="0"/>
    </xf>
    <xf numFmtId="167" fontId="1" fillId="0" borderId="0" xfId="0" applyNumberFormat="1" applyFont="1"/>
    <xf numFmtId="164" fontId="40" fillId="0" borderId="0" xfId="1" applyNumberFormat="1" applyFont="1" applyAlignment="1">
      <alignment horizontal="right"/>
    </xf>
    <xf numFmtId="166" fontId="0" fillId="0" borderId="0" xfId="1" applyNumberFormat="1" applyFont="1" applyAlignment="1" applyProtection="1">
      <alignment horizontal="right"/>
      <protection locked="0"/>
    </xf>
    <xf numFmtId="0" fontId="0" fillId="0" borderId="0" xfId="0" applyNumberFormat="1" applyFont="1"/>
    <xf numFmtId="44" fontId="40" fillId="0" borderId="0" xfId="7" applyFont="1" applyAlignment="1">
      <alignment horizontal="right"/>
    </xf>
    <xf numFmtId="44" fontId="40" fillId="0" borderId="0" xfId="7" applyFont="1" applyProtection="1">
      <protection locked="0"/>
    </xf>
    <xf numFmtId="164" fontId="40" fillId="0" borderId="0" xfId="1" applyNumberFormat="1" applyFont="1" applyProtection="1">
      <protection locked="0"/>
    </xf>
    <xf numFmtId="0" fontId="1" fillId="0" borderId="0" xfId="0" applyNumberFormat="1" applyFont="1" applyAlignment="1" applyProtection="1">
      <alignment horizontal="right"/>
      <protection locked="0"/>
    </xf>
    <xf numFmtId="0" fontId="1" fillId="0" borderId="0" xfId="0" applyNumberFormat="1" applyFont="1" applyAlignment="1">
      <alignment horizontal="right" wrapText="1"/>
    </xf>
    <xf numFmtId="0" fontId="1" fillId="0" borderId="0" xfId="0" applyNumberFormat="1" applyFont="1" applyFill="1" applyBorder="1"/>
    <xf numFmtId="44" fontId="40" fillId="0" borderId="0" xfId="7" quotePrefix="1" applyFont="1" applyAlignment="1">
      <alignment horizontal="right"/>
    </xf>
    <xf numFmtId="0" fontId="40" fillId="0" borderId="0" xfId="24"/>
    <xf numFmtId="0" fontId="40" fillId="0" borderId="0" xfId="24" applyAlignment="1">
      <alignment horizontal="left"/>
    </xf>
    <xf numFmtId="17" fontId="40" fillId="0" borderId="0" xfId="24" applyNumberFormat="1" applyAlignment="1">
      <alignment horizontal="right"/>
    </xf>
    <xf numFmtId="0" fontId="40" fillId="0" borderId="0" xfId="24" applyAlignment="1">
      <alignment horizontal="center"/>
    </xf>
    <xf numFmtId="0" fontId="5" fillId="0" borderId="0" xfId="24" applyFont="1" applyAlignment="1">
      <alignment wrapText="1"/>
    </xf>
    <xf numFmtId="0" fontId="40" fillId="0" borderId="0" xfId="24" applyFill="1" applyBorder="1" applyAlignment="1"/>
    <xf numFmtId="167" fontId="1" fillId="0" borderId="0" xfId="0" applyFont="1" applyFill="1" applyBorder="1"/>
    <xf numFmtId="167" fontId="1" fillId="0" borderId="0" xfId="0" applyFont="1" applyAlignment="1" applyProtection="1">
      <alignment horizontal="right" wrapText="1"/>
      <protection locked="0"/>
    </xf>
    <xf numFmtId="167" fontId="1" fillId="0" borderId="0" xfId="0" applyFont="1" applyAlignment="1" applyProtection="1">
      <alignment horizontal="left" wrapText="1"/>
      <protection locked="0"/>
    </xf>
    <xf numFmtId="164" fontId="1" fillId="0" borderId="0" xfId="25" applyNumberFormat="1" applyFont="1" applyAlignment="1" applyProtection="1">
      <alignment wrapText="1"/>
      <protection locked="0"/>
    </xf>
    <xf numFmtId="44" fontId="1" fillId="0" borderId="0" xfId="26" applyFont="1" applyProtection="1">
      <protection locked="0"/>
    </xf>
    <xf numFmtId="44" fontId="1" fillId="0" borderId="0" xfId="26" quotePrefix="1" applyFont="1" applyAlignment="1">
      <alignment horizontal="right"/>
    </xf>
    <xf numFmtId="44" fontId="1" fillId="0" borderId="0" xfId="26" applyFont="1" applyAlignment="1" applyProtection="1">
      <alignment horizontal="right" wrapText="1"/>
      <protection locked="0"/>
    </xf>
    <xf numFmtId="167" fontId="0" fillId="0" borderId="0" xfId="0"/>
    <xf numFmtId="167" fontId="0" fillId="0" borderId="0" xfId="0" applyAlignment="1">
      <alignment horizontal="left"/>
    </xf>
    <xf numFmtId="167" fontId="0" fillId="0" borderId="0" xfId="0" applyAlignment="1"/>
    <xf numFmtId="17" fontId="0" fillId="0" borderId="0" xfId="0" applyNumberFormat="1" applyAlignment="1">
      <alignment horizontal="right"/>
    </xf>
    <xf numFmtId="167" fontId="0" fillId="0" borderId="0" xfId="0" applyAlignment="1">
      <alignment horizontal="center"/>
    </xf>
    <xf numFmtId="17" fontId="0" fillId="0" borderId="0" xfId="0" applyNumberFormat="1" applyAlignment="1" applyProtection="1">
      <alignment horizontal="right"/>
      <protection locked="0"/>
    </xf>
    <xf numFmtId="1" fontId="0" fillId="0" borderId="0" xfId="0" applyNumberFormat="1" applyAlignment="1" applyProtection="1">
      <alignment horizontal="center"/>
      <protection hidden="1"/>
    </xf>
    <xf numFmtId="164" fontId="1" fillId="0" borderId="0" xfId="1" applyNumberFormat="1" applyFont="1" applyAlignment="1">
      <alignment horizontal="right"/>
    </xf>
    <xf numFmtId="1" fontId="0" fillId="0" borderId="0" xfId="0" applyNumberFormat="1" applyAlignment="1">
      <alignment horizontal="center"/>
    </xf>
    <xf numFmtId="167" fontId="5" fillId="0" borderId="0" xfId="0" applyFont="1" applyAlignment="1">
      <alignment wrapText="1"/>
    </xf>
    <xf numFmtId="17" fontId="1" fillId="0" borderId="0" xfId="0" applyNumberFormat="1" applyFont="1" applyAlignment="1" applyProtection="1">
      <alignment horizontal="right"/>
      <protection locked="0"/>
    </xf>
    <xf numFmtId="167" fontId="1" fillId="0" borderId="0" xfId="0" applyFont="1" applyAlignment="1">
      <alignment horizontal="center"/>
    </xf>
    <xf numFmtId="17" fontId="1" fillId="0" borderId="0" xfId="0" applyNumberFormat="1" applyFont="1" applyAlignment="1">
      <alignment horizontal="right"/>
    </xf>
    <xf numFmtId="44" fontId="0" fillId="0" borderId="0" xfId="7" applyFont="1" applyAlignment="1">
      <alignment horizontal="right"/>
    </xf>
    <xf numFmtId="167" fontId="1" fillId="0" borderId="0" xfId="0" applyFont="1" applyAlignment="1"/>
    <xf numFmtId="1" fontId="1" fillId="0" borderId="0" xfId="0" applyNumberFormat="1" applyFont="1" applyAlignment="1" applyProtection="1">
      <alignment horizontal="center"/>
      <protection hidden="1"/>
    </xf>
    <xf numFmtId="167" fontId="0" fillId="0" borderId="0" xfId="0" applyNumberFormat="1" applyAlignment="1">
      <alignment horizontal="right"/>
    </xf>
    <xf numFmtId="0" fontId="1" fillId="0" borderId="0" xfId="0" applyNumberFormat="1" applyFont="1" applyAlignment="1">
      <alignment horizontal="center"/>
    </xf>
    <xf numFmtId="0" fontId="5" fillId="0" borderId="0" xfId="0" applyNumberFormat="1" applyFont="1" applyAlignment="1">
      <alignment wrapText="1"/>
    </xf>
    <xf numFmtId="0" fontId="0" fillId="0" borderId="0" xfId="0" applyNumberFormat="1" applyAlignment="1">
      <alignment horizontal="left"/>
    </xf>
    <xf numFmtId="0" fontId="0" fillId="0" borderId="0" xfId="0" applyNumberFormat="1" applyAlignment="1">
      <alignment horizontal="center"/>
    </xf>
    <xf numFmtId="167" fontId="0" fillId="0" borderId="3" xfId="0" applyNumberFormat="1" applyBorder="1"/>
    <xf numFmtId="167" fontId="0" fillId="0" borderId="6" xfId="0" applyNumberFormat="1" applyBorder="1"/>
    <xf numFmtId="0" fontId="0" fillId="0" borderId="0" xfId="0" applyNumberFormat="1" applyFill="1" applyBorder="1" applyAlignment="1"/>
    <xf numFmtId="0" fontId="1" fillId="0" borderId="0" xfId="0" applyNumberFormat="1" applyFont="1" applyProtection="1">
      <protection locked="0"/>
    </xf>
    <xf numFmtId="0" fontId="1" fillId="0" borderId="0" xfId="0" applyNumberFormat="1" applyFont="1" applyAlignment="1" applyProtection="1">
      <alignment horizontal="center"/>
      <protection locked="0"/>
    </xf>
    <xf numFmtId="0" fontId="1" fillId="0" borderId="0" xfId="0" applyNumberFormat="1" applyFont="1"/>
    <xf numFmtId="164" fontId="40" fillId="0" borderId="0" xfId="1" applyNumberFormat="1" applyFont="1" applyAlignment="1">
      <alignment horizontal="right"/>
    </xf>
    <xf numFmtId="44" fontId="40" fillId="0" borderId="0" xfId="7" quotePrefix="1" applyFont="1" applyAlignment="1">
      <alignment horizontal="right"/>
    </xf>
    <xf numFmtId="167" fontId="0" fillId="0" borderId="0" xfId="0" applyNumberFormat="1" applyFont="1" applyBorder="1" applyAlignment="1">
      <alignment horizontal="right"/>
    </xf>
    <xf numFmtId="0" fontId="40" fillId="0" borderId="0" xfId="42" applyAlignment="1">
      <alignment horizontal="left"/>
    </xf>
    <xf numFmtId="0" fontId="40" fillId="0" borderId="0" xfId="42" applyAlignment="1">
      <alignment horizontal="right"/>
    </xf>
    <xf numFmtId="0" fontId="40" fillId="0" borderId="0" xfId="42" applyAlignment="1"/>
    <xf numFmtId="17" fontId="40" fillId="0" borderId="0" xfId="42" applyNumberFormat="1" applyAlignment="1">
      <alignment horizontal="right"/>
    </xf>
    <xf numFmtId="0" fontId="40" fillId="0" borderId="0" xfId="42" applyAlignment="1">
      <alignment horizontal="center"/>
    </xf>
    <xf numFmtId="17" fontId="40" fillId="0" borderId="0" xfId="42" applyNumberFormat="1" applyAlignment="1" applyProtection="1">
      <alignment horizontal="right"/>
      <protection locked="0"/>
    </xf>
    <xf numFmtId="0" fontId="5" fillId="0" borderId="0" xfId="42" applyFont="1" applyAlignment="1">
      <alignment wrapText="1"/>
    </xf>
    <xf numFmtId="164" fontId="0" fillId="0" borderId="0" xfId="25" applyNumberFormat="1" applyFont="1" applyAlignment="1">
      <alignment horizontal="right"/>
    </xf>
    <xf numFmtId="44" fontId="0" fillId="0" borderId="0" xfId="26" applyFont="1" applyAlignment="1">
      <alignment horizontal="right"/>
    </xf>
    <xf numFmtId="0" fontId="40" fillId="0" borderId="0" xfId="45"/>
    <xf numFmtId="44" fontId="40" fillId="0" borderId="0" xfId="26" applyFont="1" applyAlignment="1" applyProtection="1">
      <alignment horizontal="right"/>
      <protection locked="0"/>
    </xf>
    <xf numFmtId="17" fontId="40" fillId="0" borderId="0" xfId="45" applyNumberFormat="1" applyAlignment="1" applyProtection="1">
      <alignment horizontal="right"/>
      <protection locked="0"/>
    </xf>
    <xf numFmtId="0" fontId="5" fillId="0" borderId="0" xfId="45" applyFont="1" applyAlignment="1" applyProtection="1">
      <alignment wrapText="1"/>
      <protection locked="0"/>
    </xf>
    <xf numFmtId="17" fontId="1" fillId="0" borderId="0" xfId="45" applyNumberFormat="1" applyFont="1" applyAlignment="1" applyProtection="1">
      <alignment horizontal="right"/>
      <protection locked="0"/>
    </xf>
    <xf numFmtId="0" fontId="1" fillId="0" borderId="0" xfId="45" applyFont="1" applyProtection="1">
      <protection locked="0"/>
    </xf>
    <xf numFmtId="0" fontId="1" fillId="0" borderId="0" xfId="45" applyFont="1" applyAlignment="1" applyProtection="1">
      <alignment horizontal="left"/>
      <protection locked="0"/>
    </xf>
    <xf numFmtId="0" fontId="1" fillId="0" borderId="0" xfId="45" applyFont="1" applyAlignment="1" applyProtection="1">
      <alignment horizontal="right"/>
      <protection locked="0"/>
    </xf>
    <xf numFmtId="0" fontId="1" fillId="0" borderId="0" xfId="45" applyFont="1" applyAlignment="1">
      <alignment horizontal="center"/>
    </xf>
    <xf numFmtId="0" fontId="1" fillId="0" borderId="0" xfId="45" applyFont="1" applyFill="1" applyBorder="1"/>
    <xf numFmtId="44" fontId="1" fillId="0" borderId="0" xfId="26" applyFont="1" applyAlignment="1" applyProtection="1">
      <alignment horizontal="right"/>
      <protection locked="0"/>
    </xf>
    <xf numFmtId="0" fontId="1" fillId="0" borderId="0" xfId="45" applyFont="1" applyAlignment="1" applyProtection="1">
      <alignment horizontal="center"/>
      <protection locked="0"/>
    </xf>
    <xf numFmtId="0" fontId="40" fillId="0" borderId="0" xfId="45" applyAlignment="1" applyProtection="1">
      <alignment horizontal="center"/>
      <protection locked="0"/>
    </xf>
    <xf numFmtId="167" fontId="1" fillId="0" borderId="0" xfId="0" applyFont="1" applyFill="1" applyBorder="1" applyAlignment="1">
      <alignment horizontal="center"/>
    </xf>
    <xf numFmtId="167" fontId="0" fillId="2" borderId="0" xfId="0" applyFill="1" applyAlignment="1"/>
    <xf numFmtId="167" fontId="0" fillId="2" borderId="0" xfId="0" applyFill="1" applyAlignment="1">
      <alignment horizontal="right"/>
    </xf>
    <xf numFmtId="167" fontId="0" fillId="2" borderId="0" xfId="0" applyFill="1" applyAlignment="1">
      <alignment horizontal="left"/>
    </xf>
    <xf numFmtId="167" fontId="0" fillId="2" borderId="0" xfId="0" applyFill="1" applyProtection="1">
      <protection locked="0"/>
    </xf>
    <xf numFmtId="44" fontId="0" fillId="0" borderId="0" xfId="26" applyFont="1" applyAlignment="1" applyProtection="1">
      <alignment horizontal="right"/>
      <protection locked="0"/>
    </xf>
    <xf numFmtId="8" fontId="6" fillId="0" borderId="0" xfId="26" applyNumberFormat="1" applyFont="1" applyAlignment="1">
      <alignment horizontal="right"/>
    </xf>
    <xf numFmtId="0" fontId="40" fillId="0" borderId="0" xfId="46"/>
    <xf numFmtId="0" fontId="40" fillId="0" borderId="0" xfId="46" applyAlignment="1">
      <alignment horizontal="left"/>
    </xf>
    <xf numFmtId="0" fontId="40" fillId="0" borderId="0" xfId="46" applyAlignment="1">
      <alignment horizontal="right"/>
    </xf>
    <xf numFmtId="0" fontId="40" fillId="0" borderId="0" xfId="46" applyAlignment="1"/>
    <xf numFmtId="164" fontId="40" fillId="0" borderId="0" xfId="25" applyNumberFormat="1" applyAlignment="1">
      <alignment horizontal="right"/>
    </xf>
    <xf numFmtId="44" fontId="40" fillId="0" borderId="0" xfId="26" applyAlignment="1">
      <alignment horizontal="right"/>
    </xf>
    <xf numFmtId="17" fontId="40" fillId="0" borderId="0" xfId="46" applyNumberFormat="1" applyAlignment="1">
      <alignment horizontal="right"/>
    </xf>
    <xf numFmtId="0" fontId="40" fillId="0" borderId="0" xfId="46" applyAlignment="1">
      <alignment horizontal="center"/>
    </xf>
    <xf numFmtId="164" fontId="40" fillId="0" borderId="0" xfId="25" applyNumberFormat="1" applyFont="1" applyProtection="1">
      <protection locked="0"/>
    </xf>
    <xf numFmtId="44" fontId="40" fillId="0" borderId="0" xfId="26" applyFont="1" applyProtection="1">
      <protection locked="0"/>
    </xf>
    <xf numFmtId="44" fontId="40" fillId="0" borderId="0" xfId="26" applyFont="1" applyAlignment="1" applyProtection="1">
      <alignment horizontal="right"/>
      <protection locked="0"/>
    </xf>
    <xf numFmtId="17" fontId="40" fillId="0" borderId="0" xfId="46" applyNumberFormat="1" applyAlignment="1" applyProtection="1">
      <alignment horizontal="right"/>
      <protection locked="0"/>
    </xf>
    <xf numFmtId="164" fontId="40" fillId="0" borderId="0" xfId="25" applyNumberFormat="1" applyFont="1" applyAlignment="1">
      <alignment horizontal="right"/>
    </xf>
    <xf numFmtId="44" fontId="40" fillId="0" borderId="0" xfId="26" applyFont="1" applyAlignment="1">
      <alignment horizontal="right"/>
    </xf>
    <xf numFmtId="0" fontId="5" fillId="0" borderId="0" xfId="46" applyFont="1" applyAlignment="1">
      <alignment wrapText="1"/>
    </xf>
    <xf numFmtId="44" fontId="40" fillId="0" borderId="0" xfId="26" quotePrefix="1" applyFont="1" applyAlignment="1">
      <alignment horizontal="right"/>
    </xf>
    <xf numFmtId="44" fontId="40" fillId="0" borderId="0" xfId="26" applyProtection="1">
      <protection locked="0"/>
    </xf>
    <xf numFmtId="164" fontId="40" fillId="0" borderId="0" xfId="25" applyNumberFormat="1" applyProtection="1">
      <protection locked="0"/>
    </xf>
    <xf numFmtId="44" fontId="40" fillId="0" borderId="0" xfId="26" applyAlignment="1" applyProtection="1">
      <alignment horizontal="right"/>
      <protection locked="0"/>
    </xf>
    <xf numFmtId="164" fontId="40" fillId="0" borderId="0" xfId="25" applyNumberFormat="1" applyFont="1"/>
    <xf numFmtId="44" fontId="1" fillId="0" borderId="0" xfId="26" applyFont="1" applyAlignment="1">
      <alignment horizontal="right"/>
    </xf>
    <xf numFmtId="164" fontId="1" fillId="0" borderId="0" xfId="25" applyNumberFormat="1" applyFont="1" applyAlignment="1">
      <alignment horizontal="right"/>
    </xf>
    <xf numFmtId="164" fontId="6" fillId="0" borderId="0" xfId="25" applyNumberFormat="1" applyFont="1" applyAlignment="1">
      <alignment horizontal="right"/>
    </xf>
    <xf numFmtId="164" fontId="1" fillId="0" borderId="0" xfId="25" applyNumberFormat="1" applyFont="1" applyProtection="1">
      <protection locked="0"/>
    </xf>
    <xf numFmtId="8" fontId="40" fillId="0" borderId="0" xfId="26" applyNumberFormat="1" applyFont="1" applyAlignment="1">
      <alignment horizontal="right"/>
    </xf>
    <xf numFmtId="8" fontId="0" fillId="0" borderId="0" xfId="26" applyNumberFormat="1" applyFont="1" applyAlignment="1">
      <alignment horizontal="right"/>
    </xf>
    <xf numFmtId="44" fontId="0" fillId="0" borderId="0" xfId="26" applyFont="1" applyAlignment="1" applyProtection="1">
      <alignment horizontal="right" wrapText="1"/>
      <protection locked="0"/>
    </xf>
    <xf numFmtId="164" fontId="1" fillId="0" borderId="0" xfId="1" applyNumberFormat="1" applyFont="1" applyAlignment="1" applyProtection="1">
      <alignment horizontal="left"/>
      <protection locked="0"/>
    </xf>
    <xf numFmtId="0" fontId="1" fillId="0" borderId="0" xfId="39"/>
    <xf numFmtId="164" fontId="1" fillId="0" borderId="0" xfId="1" applyNumberFormat="1" applyAlignment="1">
      <alignment horizontal="right"/>
    </xf>
    <xf numFmtId="17" fontId="1" fillId="0" borderId="0" xfId="39" applyNumberFormat="1" applyAlignment="1">
      <alignment horizontal="right"/>
    </xf>
    <xf numFmtId="164" fontId="1" fillId="0" borderId="0" xfId="1" applyNumberFormat="1" applyFont="1" applyProtection="1">
      <protection locked="0"/>
    </xf>
    <xf numFmtId="44" fontId="1" fillId="0" borderId="0" xfId="7" applyFont="1" applyProtection="1">
      <protection locked="0"/>
    </xf>
    <xf numFmtId="44" fontId="1" fillId="0" borderId="0" xfId="7" applyFont="1" applyAlignment="1" applyProtection="1">
      <alignment horizontal="right"/>
      <protection locked="0"/>
    </xf>
    <xf numFmtId="17" fontId="1" fillId="0" borderId="0" xfId="39" applyNumberFormat="1" applyAlignment="1" applyProtection="1">
      <alignment horizontal="right"/>
      <protection locked="0"/>
    </xf>
    <xf numFmtId="0" fontId="5" fillId="0" borderId="0" xfId="39" applyFont="1" applyAlignment="1" applyProtection="1">
      <alignment wrapText="1"/>
      <protection locked="0"/>
    </xf>
    <xf numFmtId="164" fontId="1" fillId="0" borderId="0" xfId="1" applyNumberFormat="1" applyFont="1" applyAlignment="1">
      <alignment horizontal="right"/>
    </xf>
    <xf numFmtId="44" fontId="1" fillId="0" borderId="0" xfId="7" applyFont="1" applyAlignment="1">
      <alignment horizontal="right"/>
    </xf>
    <xf numFmtId="0" fontId="5" fillId="0" borderId="0" xfId="39" applyFont="1" applyAlignment="1">
      <alignment wrapText="1"/>
    </xf>
    <xf numFmtId="0" fontId="1" fillId="0" borderId="0" xfId="39" applyFont="1"/>
    <xf numFmtId="0" fontId="1" fillId="0" borderId="0" xfId="39" applyFont="1" applyProtection="1">
      <protection locked="0"/>
    </xf>
    <xf numFmtId="0" fontId="1" fillId="0" borderId="0" xfId="39" applyFont="1" applyAlignment="1" applyProtection="1">
      <alignment horizontal="left"/>
      <protection locked="0"/>
    </xf>
    <xf numFmtId="0" fontId="1" fillId="0" borderId="0" xfId="39" applyFont="1" applyAlignment="1" applyProtection="1">
      <alignment horizontal="left" wrapText="1"/>
      <protection locked="0"/>
    </xf>
    <xf numFmtId="0" fontId="1" fillId="0" borderId="0" xfId="39" applyFont="1" applyAlignment="1" applyProtection="1">
      <alignment horizontal="right" wrapText="1"/>
      <protection locked="0"/>
    </xf>
    <xf numFmtId="1" fontId="1" fillId="0" borderId="0" xfId="39" applyNumberFormat="1" applyFont="1" applyAlignment="1" applyProtection="1">
      <alignment horizontal="center"/>
      <protection hidden="1"/>
    </xf>
    <xf numFmtId="0" fontId="1" fillId="0" borderId="0" xfId="39" applyFont="1" applyAlignment="1">
      <alignment horizontal="center"/>
    </xf>
    <xf numFmtId="0" fontId="1" fillId="0" borderId="0" xfId="39" applyFont="1" applyAlignment="1">
      <alignment horizontal="left"/>
    </xf>
    <xf numFmtId="0" fontId="1" fillId="0" borderId="0" xfId="39" applyFont="1" applyAlignment="1">
      <alignment horizontal="left" wrapText="1"/>
    </xf>
    <xf numFmtId="0" fontId="1" fillId="0" borderId="0" xfId="39" applyFont="1" applyAlignment="1">
      <alignment horizontal="right" wrapText="1"/>
    </xf>
    <xf numFmtId="0" fontId="1" fillId="0" borderId="0" xfId="39" applyFont="1" applyAlignment="1"/>
    <xf numFmtId="0" fontId="1" fillId="0" borderId="0" xfId="39" applyFont="1" applyFill="1" applyBorder="1" applyAlignment="1"/>
    <xf numFmtId="44" fontId="1" fillId="0" borderId="0" xfId="7" quotePrefix="1" applyFont="1" applyAlignment="1">
      <alignment horizontal="right"/>
    </xf>
    <xf numFmtId="17" fontId="1" fillId="0" borderId="0" xfId="39" applyNumberFormat="1" applyFont="1" applyAlignment="1">
      <alignment horizontal="right"/>
    </xf>
    <xf numFmtId="1" fontId="1" fillId="0" borderId="0" xfId="39" applyNumberFormat="1" applyFont="1" applyAlignment="1">
      <alignment horizontal="center"/>
    </xf>
    <xf numFmtId="0" fontId="1" fillId="0" borderId="0" xfId="39" applyFont="1" applyFill="1" applyBorder="1"/>
    <xf numFmtId="0" fontId="1" fillId="0" borderId="0" xfId="39" applyFont="1" applyAlignment="1" applyProtection="1">
      <alignment horizontal="right"/>
      <protection locked="0"/>
    </xf>
    <xf numFmtId="0" fontId="1" fillId="0" borderId="0" xfId="39" applyFont="1" applyAlignment="1" applyProtection="1">
      <alignment horizontal="center"/>
      <protection locked="0"/>
    </xf>
    <xf numFmtId="0" fontId="1" fillId="0" borderId="0" xfId="39" applyFont="1" applyFill="1" applyBorder="1" applyAlignment="1">
      <alignment horizontal="center"/>
    </xf>
    <xf numFmtId="16" fontId="1" fillId="0" borderId="0" xfId="45" applyNumberFormat="1" applyFont="1" applyFill="1" applyBorder="1"/>
    <xf numFmtId="167" fontId="1" fillId="0" borderId="0" xfId="0" applyFont="1" applyAlignment="1" applyProtection="1">
      <alignment horizontal="right"/>
      <protection locked="0"/>
    </xf>
    <xf numFmtId="167" fontId="1" fillId="0" borderId="0" xfId="0" applyFont="1" applyBorder="1" applyAlignment="1"/>
    <xf numFmtId="10" fontId="0" fillId="0" borderId="16" xfId="13" applyNumberFormat="1" applyFont="1" applyFill="1" applyBorder="1"/>
    <xf numFmtId="0" fontId="41" fillId="0" borderId="0" xfId="0" applyNumberFormat="1" applyFont="1" applyAlignment="1">
      <alignment horizontal="center" wrapText="1"/>
    </xf>
    <xf numFmtId="0" fontId="25" fillId="0" borderId="0" xfId="19" applyNumberFormat="1" applyFont="1" applyBorder="1" applyAlignment="1">
      <alignment wrapText="1"/>
    </xf>
    <xf numFmtId="167" fontId="0" fillId="0" borderId="0" xfId="0" applyAlignment="1" applyProtection="1">
      <alignment horizontal="right" wrapText="1"/>
      <protection locked="0"/>
    </xf>
    <xf numFmtId="44" fontId="0" fillId="0" borderId="0" xfId="7" applyFont="1" applyProtection="1">
      <protection locked="0"/>
    </xf>
    <xf numFmtId="167" fontId="0" fillId="0" borderId="0" xfId="0" applyAlignment="1">
      <alignment horizontal="right" wrapText="1"/>
    </xf>
    <xf numFmtId="44" fontId="0" fillId="0" borderId="0" xfId="26" quotePrefix="1" applyFont="1" applyAlignment="1">
      <alignment horizontal="right"/>
    </xf>
    <xf numFmtId="44" fontId="0" fillId="0" borderId="0" xfId="26" applyFont="1" applyProtection="1">
      <protection locked="0"/>
    </xf>
    <xf numFmtId="167" fontId="2" fillId="0" borderId="3" xfId="0" pivotButton="1" applyFont="1" applyBorder="1"/>
    <xf numFmtId="167" fontId="42" fillId="0" borderId="7" xfId="0" applyFont="1" applyBorder="1"/>
    <xf numFmtId="44" fontId="28" fillId="0" borderId="0" xfId="26" quotePrefix="1" applyFont="1" applyAlignment="1">
      <alignment horizontal="right"/>
    </xf>
    <xf numFmtId="167" fontId="42" fillId="0" borderId="3" xfId="0" pivotButton="1" applyFont="1" applyBorder="1"/>
    <xf numFmtId="167" fontId="0" fillId="0" borderId="0" xfId="0"/>
    <xf numFmtId="167" fontId="0" fillId="0" borderId="0" xfId="0" applyAlignment="1">
      <alignment horizontal="left"/>
    </xf>
    <xf numFmtId="167" fontId="0" fillId="0" borderId="0" xfId="0" applyAlignment="1">
      <alignment horizontal="right"/>
    </xf>
    <xf numFmtId="167" fontId="0" fillId="0" borderId="0" xfId="0" applyAlignment="1"/>
    <xf numFmtId="164" fontId="1" fillId="0" borderId="0" xfId="1" applyNumberFormat="1" applyAlignment="1">
      <alignment horizontal="right"/>
    </xf>
    <xf numFmtId="44" fontId="1" fillId="0" borderId="0" xfId="7" applyAlignment="1">
      <alignment horizontal="right"/>
    </xf>
    <xf numFmtId="17" fontId="0" fillId="0" borderId="0" xfId="0" applyNumberFormat="1" applyAlignment="1">
      <alignment horizontal="right"/>
    </xf>
    <xf numFmtId="167" fontId="0" fillId="0" borderId="0" xfId="0" applyAlignment="1">
      <alignment horizontal="center"/>
    </xf>
    <xf numFmtId="167" fontId="0" fillId="0" borderId="0" xfId="0" applyAlignment="1">
      <alignment wrapText="1"/>
    </xf>
    <xf numFmtId="167" fontId="0" fillId="0" borderId="0" xfId="0" applyProtection="1">
      <protection locked="0"/>
    </xf>
    <xf numFmtId="167" fontId="0" fillId="0" borderId="0" xfId="0" applyAlignment="1" applyProtection="1">
      <alignment horizontal="left"/>
      <protection locked="0"/>
    </xf>
    <xf numFmtId="167" fontId="0" fillId="0" borderId="0" xfId="0" applyAlignment="1" applyProtection="1">
      <alignment horizontal="right"/>
      <protection locked="0"/>
    </xf>
    <xf numFmtId="164" fontId="1" fillId="0" borderId="0" xfId="1" applyNumberFormat="1" applyFont="1" applyProtection="1">
      <protection locked="0"/>
    </xf>
    <xf numFmtId="44" fontId="1" fillId="0" borderId="0" xfId="7" applyFont="1" applyProtection="1">
      <protection locked="0"/>
    </xf>
    <xf numFmtId="44" fontId="1" fillId="0" borderId="0" xfId="7" applyFont="1" applyAlignment="1" applyProtection="1">
      <alignment horizontal="right"/>
      <protection locked="0"/>
    </xf>
    <xf numFmtId="17" fontId="0" fillId="0" borderId="0" xfId="0" applyNumberFormat="1" applyAlignment="1" applyProtection="1">
      <alignment horizontal="right"/>
      <protection locked="0"/>
    </xf>
    <xf numFmtId="1" fontId="0" fillId="0" borderId="0" xfId="0" applyNumberFormat="1" applyAlignment="1" applyProtection="1">
      <alignment horizontal="center"/>
      <protection hidden="1"/>
    </xf>
    <xf numFmtId="167" fontId="5" fillId="0" borderId="0" xfId="0" applyFont="1" applyAlignment="1" applyProtection="1">
      <alignment wrapText="1"/>
      <protection locked="0"/>
    </xf>
    <xf numFmtId="164" fontId="1" fillId="0" borderId="0" xfId="1" applyNumberFormat="1" applyFont="1" applyAlignment="1">
      <alignment horizontal="right"/>
    </xf>
    <xf numFmtId="44" fontId="1" fillId="0" borderId="0" xfId="7" applyFont="1" applyAlignment="1">
      <alignment horizontal="right"/>
    </xf>
    <xf numFmtId="1" fontId="0" fillId="0" borderId="0" xfId="0" applyNumberFormat="1" applyAlignment="1">
      <alignment horizontal="center"/>
    </xf>
    <xf numFmtId="167" fontId="5" fillId="0" borderId="0" xfId="0" applyFont="1" applyAlignment="1">
      <alignment wrapText="1"/>
    </xf>
    <xf numFmtId="44" fontId="1" fillId="0" borderId="0" xfId="7" quotePrefix="1" applyFont="1" applyAlignment="1">
      <alignment horizontal="right"/>
    </xf>
    <xf numFmtId="44" fontId="1" fillId="0" borderId="0" xfId="7" applyProtection="1">
      <protection locked="0"/>
    </xf>
    <xf numFmtId="167" fontId="0" fillId="0" borderId="0" xfId="0" applyAlignment="1" applyProtection="1">
      <alignment horizontal="center"/>
      <protection locked="0"/>
    </xf>
    <xf numFmtId="167" fontId="0" fillId="0" borderId="0" xfId="0" applyAlignment="1">
      <alignment horizontal="left" wrapText="1"/>
    </xf>
    <xf numFmtId="167" fontId="1" fillId="0" borderId="0" xfId="0" applyFont="1"/>
    <xf numFmtId="17" fontId="1" fillId="0" borderId="0" xfId="0" applyNumberFormat="1" applyFont="1" applyAlignment="1" applyProtection="1">
      <alignment horizontal="right"/>
      <protection locked="0"/>
    </xf>
    <xf numFmtId="167" fontId="0" fillId="0" borderId="0" xfId="0" applyFill="1" applyBorder="1" applyAlignment="1"/>
    <xf numFmtId="167" fontId="1" fillId="0" borderId="0" xfId="0" applyFont="1" applyAlignment="1">
      <alignment wrapText="1"/>
    </xf>
    <xf numFmtId="44" fontId="1" fillId="0" borderId="0" xfId="7" applyFont="1" applyAlignment="1" applyProtection="1">
      <alignment horizontal="right" wrapText="1"/>
      <protection locked="0"/>
    </xf>
    <xf numFmtId="167" fontId="1" fillId="0" borderId="0" xfId="0" applyFont="1" applyAlignment="1">
      <alignment horizontal="center"/>
    </xf>
    <xf numFmtId="167" fontId="0" fillId="0" borderId="0" xfId="0" applyAlignment="1" applyProtection="1">
      <alignment horizontal="left" wrapText="1"/>
      <protection locked="0"/>
    </xf>
    <xf numFmtId="8" fontId="1" fillId="0" borderId="0" xfId="7" applyNumberFormat="1" applyAlignment="1">
      <alignment horizontal="right"/>
    </xf>
    <xf numFmtId="17" fontId="1" fillId="0" borderId="0" xfId="0" applyNumberFormat="1" applyFont="1" applyAlignment="1">
      <alignment horizontal="right"/>
    </xf>
    <xf numFmtId="167" fontId="1" fillId="0" borderId="0" xfId="0" applyFont="1" applyAlignment="1" applyProtection="1">
      <alignment horizontal="left"/>
      <protection locked="0"/>
    </xf>
    <xf numFmtId="167" fontId="1" fillId="0" borderId="0" xfId="0" applyFont="1" applyProtection="1">
      <protection locked="0"/>
    </xf>
    <xf numFmtId="167" fontId="1" fillId="0" borderId="0" xfId="0" applyFont="1" applyAlignment="1" applyProtection="1">
      <alignment horizontal="center"/>
      <protection locked="0"/>
    </xf>
    <xf numFmtId="167" fontId="1" fillId="0" borderId="0" xfId="0" applyFont="1" applyAlignment="1" applyProtection="1">
      <protection locked="0"/>
    </xf>
    <xf numFmtId="167" fontId="1" fillId="0" borderId="0" xfId="0" applyFont="1" applyAlignment="1">
      <alignment horizontal="left"/>
    </xf>
    <xf numFmtId="44" fontId="0" fillId="0" borderId="0" xfId="7" applyFont="1" applyAlignment="1">
      <alignment horizontal="right"/>
    </xf>
    <xf numFmtId="166" fontId="0" fillId="0" borderId="0" xfId="0" applyNumberFormat="1" applyAlignment="1">
      <alignment horizontal="right"/>
    </xf>
    <xf numFmtId="17" fontId="0" fillId="0" borderId="0" xfId="0" quotePrefix="1" applyNumberFormat="1" applyAlignment="1" applyProtection="1">
      <alignment horizontal="right"/>
      <protection locked="0"/>
    </xf>
    <xf numFmtId="167" fontId="1" fillId="0" borderId="0" xfId="0" applyFont="1" applyAlignment="1"/>
    <xf numFmtId="167" fontId="0" fillId="0" borderId="0" xfId="0" applyFill="1" applyBorder="1" applyAlignment="1">
      <alignment horizontal="center"/>
    </xf>
    <xf numFmtId="167" fontId="0" fillId="0" borderId="0" xfId="0" applyNumberFormat="1"/>
    <xf numFmtId="165" fontId="0" fillId="0" borderId="0" xfId="0" applyNumberFormat="1" applyAlignment="1">
      <alignment horizontal="center"/>
    </xf>
    <xf numFmtId="167" fontId="1" fillId="0" borderId="0" xfId="0" applyFont="1" applyAlignment="1" applyProtection="1">
      <alignment horizontal="right"/>
      <protection locked="0"/>
    </xf>
    <xf numFmtId="17" fontId="1" fillId="0" borderId="0" xfId="0" quotePrefix="1" applyNumberFormat="1" applyFont="1" applyAlignment="1" applyProtection="1">
      <alignment horizontal="right"/>
      <protection locked="0"/>
    </xf>
    <xf numFmtId="167" fontId="1" fillId="0" borderId="0" xfId="0" applyFont="1" applyFill="1" applyBorder="1" applyAlignment="1"/>
    <xf numFmtId="167" fontId="1" fillId="0" borderId="0" xfId="0" applyFont="1" applyAlignment="1">
      <alignment horizontal="right" wrapText="1"/>
    </xf>
    <xf numFmtId="167" fontId="1" fillId="0" borderId="0" xfId="0" applyFont="1" applyAlignment="1" applyProtection="1">
      <alignment horizontal="left" wrapText="1"/>
      <protection locked="0"/>
    </xf>
    <xf numFmtId="167" fontId="1" fillId="0" borderId="0" xfId="0" applyFont="1" applyAlignment="1" applyProtection="1">
      <alignment wrapText="1"/>
      <protection locked="0"/>
    </xf>
    <xf numFmtId="167" fontId="1" fillId="0" borderId="0" xfId="0" applyFont="1" applyAlignment="1">
      <alignment horizontal="left" wrapText="1"/>
    </xf>
    <xf numFmtId="167" fontId="1" fillId="0" borderId="0" xfId="0" applyFont="1" applyAlignment="1">
      <alignment horizontal="center" wrapText="1"/>
    </xf>
    <xf numFmtId="167" fontId="1" fillId="0" borderId="0" xfId="0" applyFont="1" applyFill="1" applyBorder="1" applyAlignment="1">
      <alignment horizontal="center"/>
    </xf>
    <xf numFmtId="1" fontId="1" fillId="0" borderId="0" xfId="0" applyNumberFormat="1" applyFont="1" applyAlignment="1" applyProtection="1">
      <alignment horizontal="center"/>
      <protection hidden="1"/>
    </xf>
    <xf numFmtId="165" fontId="1" fillId="0" borderId="0" xfId="0" applyNumberFormat="1" applyFont="1" applyAlignment="1">
      <alignment horizontal="center" wrapText="1"/>
    </xf>
    <xf numFmtId="44" fontId="1" fillId="0" borderId="0" xfId="7" applyFont="1" applyAlignment="1">
      <alignment horizontal="center"/>
    </xf>
    <xf numFmtId="44" fontId="0" fillId="0" borderId="0" xfId="7" applyFont="1" applyAlignment="1" applyProtection="1">
      <alignment horizontal="right"/>
      <protection locked="0"/>
    </xf>
    <xf numFmtId="167" fontId="1" fillId="0" borderId="0" xfId="0" applyFont="1" applyFill="1" applyBorder="1"/>
    <xf numFmtId="167" fontId="0" fillId="0" borderId="0" xfId="0" applyNumberFormat="1" applyBorder="1" applyAlignment="1">
      <alignment horizontal="right"/>
    </xf>
    <xf numFmtId="167" fontId="0" fillId="0" borderId="0" xfId="0" applyNumberFormat="1" applyAlignment="1">
      <alignment horizontal="right"/>
    </xf>
    <xf numFmtId="167" fontId="1" fillId="0" borderId="0" xfId="0" applyNumberFormat="1" applyFont="1" applyAlignment="1">
      <alignment horizontal="right"/>
    </xf>
    <xf numFmtId="44" fontId="0" fillId="0" borderId="0" xfId="7" applyFont="1" applyAlignment="1" applyProtection="1">
      <alignment horizontal="right" wrapText="1"/>
      <protection locked="0"/>
    </xf>
    <xf numFmtId="14" fontId="0" fillId="0" borderId="0" xfId="0" applyNumberFormat="1" applyAlignment="1">
      <alignment horizontal="right"/>
    </xf>
    <xf numFmtId="14" fontId="0" fillId="0" borderId="0" xfId="0" applyNumberFormat="1" applyAlignment="1" applyProtection="1">
      <alignment horizontal="right"/>
      <protection locked="0"/>
    </xf>
    <xf numFmtId="167" fontId="0" fillId="2" borderId="0" xfId="0" applyNumberFormat="1" applyFill="1" applyAlignment="1">
      <alignment horizontal="right"/>
    </xf>
    <xf numFmtId="165" fontId="0" fillId="0" borderId="0" xfId="0" applyNumberFormat="1" applyAlignment="1">
      <alignment horizontal="center" wrapText="1"/>
    </xf>
    <xf numFmtId="167" fontId="0" fillId="0" borderId="0" xfId="0" applyAlignment="1">
      <alignment horizontal="center" wrapText="1"/>
    </xf>
    <xf numFmtId="164" fontId="0" fillId="0" borderId="0" xfId="1" applyNumberFormat="1" applyFont="1" applyBorder="1" applyAlignment="1">
      <alignment horizontal="center"/>
    </xf>
    <xf numFmtId="164" fontId="2" fillId="0" borderId="1" xfId="1" applyNumberFormat="1" applyFont="1" applyBorder="1" applyAlignment="1">
      <alignment horizontal="center" wrapText="1"/>
    </xf>
    <xf numFmtId="164" fontId="0" fillId="0" borderId="0" xfId="1" applyNumberFormat="1" applyFont="1" applyAlignment="1" applyProtection="1">
      <alignment horizontal="center"/>
      <protection hidden="1"/>
    </xf>
    <xf numFmtId="164" fontId="0" fillId="0" borderId="0" xfId="1" applyNumberFormat="1" applyFont="1" applyAlignment="1">
      <alignment horizontal="center"/>
    </xf>
    <xf numFmtId="167" fontId="0" fillId="0" borderId="0" xfId="0" applyAlignment="1" applyProtection="1">
      <alignment horizontal="center" wrapText="1"/>
      <protection locked="0"/>
    </xf>
    <xf numFmtId="167" fontId="0" fillId="0" borderId="3" xfId="0" pivotButton="1" applyBorder="1"/>
    <xf numFmtId="167" fontId="0" fillId="0" borderId="5" xfId="0" applyBorder="1"/>
    <xf numFmtId="167" fontId="0" fillId="0" borderId="7" xfId="0" applyBorder="1"/>
    <xf numFmtId="167" fontId="0" fillId="0" borderId="8" xfId="0" applyBorder="1"/>
    <xf numFmtId="167" fontId="0" fillId="0" borderId="9" xfId="0" applyBorder="1"/>
    <xf numFmtId="44" fontId="0" fillId="0" borderId="5" xfId="0" applyNumberFormat="1" applyBorder="1"/>
    <xf numFmtId="44" fontId="0" fillId="0" borderId="10" xfId="0" applyNumberFormat="1" applyBorder="1"/>
    <xf numFmtId="44" fontId="0" fillId="0" borderId="3" xfId="0" applyNumberFormat="1" applyBorder="1"/>
    <xf numFmtId="44" fontId="0" fillId="0" borderId="11" xfId="0" applyNumberFormat="1" applyBorder="1"/>
    <xf numFmtId="44" fontId="0" fillId="0" borderId="6" xfId="0" applyNumberFormat="1" applyBorder="1"/>
    <xf numFmtId="44" fontId="0" fillId="0" borderId="12" xfId="0" applyNumberFormat="1" applyBorder="1"/>
    <xf numFmtId="167" fontId="0" fillId="0" borderId="13" xfId="0" applyBorder="1"/>
    <xf numFmtId="167" fontId="0" fillId="0" borderId="10" xfId="0" pivotButton="1" applyBorder="1"/>
    <xf numFmtId="167" fontId="0" fillId="0" borderId="10" xfId="0" applyBorder="1"/>
    <xf numFmtId="164" fontId="0" fillId="0" borderId="5" xfId="0" applyNumberFormat="1" applyBorder="1"/>
    <xf numFmtId="164" fontId="0" fillId="0" borderId="10" xfId="0" applyNumberFormat="1" applyBorder="1"/>
    <xf numFmtId="16" fontId="2" fillId="0" borderId="2" xfId="0" applyNumberFormat="1" applyFont="1" applyBorder="1" applyAlignment="1">
      <alignment horizontal="center"/>
    </xf>
    <xf numFmtId="44" fontId="0" fillId="0" borderId="0" xfId="7" quotePrefix="1" applyFont="1" applyAlignment="1">
      <alignment horizontal="right"/>
    </xf>
    <xf numFmtId="0" fontId="1" fillId="0" borderId="0" xfId="0" applyNumberFormat="1" applyFont="1" applyAlignment="1">
      <alignment horizontal="left"/>
    </xf>
    <xf numFmtId="0" fontId="1" fillId="0" borderId="0" xfId="0" applyNumberFormat="1" applyFont="1" applyAlignment="1"/>
    <xf numFmtId="0" fontId="0" fillId="0" borderId="0" xfId="0" applyNumberFormat="1" applyAlignment="1"/>
    <xf numFmtId="0" fontId="1" fillId="0" borderId="0" xfId="0" applyNumberFormat="1" applyFont="1" applyAlignment="1">
      <alignment horizontal="center"/>
    </xf>
    <xf numFmtId="0" fontId="5" fillId="0" borderId="0" xfId="0" applyNumberFormat="1" applyFont="1" applyAlignment="1">
      <alignment wrapText="1"/>
    </xf>
    <xf numFmtId="0" fontId="0" fillId="0" borderId="0" xfId="0" applyNumberFormat="1" applyAlignment="1">
      <alignment horizontal="left"/>
    </xf>
    <xf numFmtId="0" fontId="0" fillId="0" borderId="0" xfId="0" applyNumberFormat="1" applyAlignment="1">
      <alignment horizontal="center"/>
    </xf>
    <xf numFmtId="167" fontId="0" fillId="0" borderId="3" xfId="0" applyNumberFormat="1" applyBorder="1"/>
    <xf numFmtId="167" fontId="0" fillId="0" borderId="6" xfId="0" applyNumberFormat="1" applyBorder="1"/>
    <xf numFmtId="167" fontId="0" fillId="0" borderId="3" xfId="0" applyNumberFormat="1" applyBorder="1" applyAlignment="1">
      <alignment wrapText="1"/>
    </xf>
    <xf numFmtId="167" fontId="0" fillId="0" borderId="11" xfId="0" applyNumberFormat="1" applyBorder="1" applyAlignment="1">
      <alignment wrapText="1"/>
    </xf>
    <xf numFmtId="167" fontId="0" fillId="0" borderId="5" xfId="0" applyNumberFormat="1" applyBorder="1" applyAlignment="1">
      <alignment wrapText="1"/>
    </xf>
    <xf numFmtId="0" fontId="0" fillId="0" borderId="0" xfId="0" applyNumberFormat="1" applyAlignment="1">
      <alignment horizontal="left" wrapText="1"/>
    </xf>
    <xf numFmtId="0" fontId="5" fillId="0" borderId="0" xfId="0" applyNumberFormat="1" applyFont="1" applyAlignment="1" applyProtection="1">
      <alignment wrapText="1"/>
      <protection locked="0"/>
    </xf>
    <xf numFmtId="0" fontId="0" fillId="0" borderId="0" xfId="0" applyNumberFormat="1" applyProtection="1">
      <protection locked="0"/>
    </xf>
    <xf numFmtId="0" fontId="0" fillId="0" borderId="0" xfId="0" applyNumberFormat="1" applyAlignment="1" applyProtection="1">
      <alignment horizontal="left" wrapText="1"/>
      <protection locked="0"/>
    </xf>
    <xf numFmtId="0" fontId="0" fillId="0" borderId="0" xfId="0" applyNumberFormat="1" applyAlignment="1" applyProtection="1">
      <alignment horizontal="center"/>
      <protection locked="0"/>
    </xf>
    <xf numFmtId="0" fontId="1" fillId="0" borderId="0" xfId="18" applyAlignment="1">
      <alignment horizontal="left"/>
    </xf>
    <xf numFmtId="0" fontId="1" fillId="0" borderId="0" xfId="18" applyAlignment="1"/>
    <xf numFmtId="17" fontId="1" fillId="0" borderId="0" xfId="18" applyNumberFormat="1" applyAlignment="1">
      <alignment horizontal="right"/>
    </xf>
    <xf numFmtId="0" fontId="1" fillId="0" borderId="0" xfId="18" applyAlignment="1">
      <alignment horizontal="center"/>
    </xf>
    <xf numFmtId="17" fontId="1" fillId="0" borderId="0" xfId="18" applyNumberFormat="1" applyAlignment="1" applyProtection="1">
      <alignment horizontal="right"/>
      <protection locked="0"/>
    </xf>
    <xf numFmtId="0" fontId="5" fillId="0" borderId="0" xfId="18" applyFont="1" applyAlignment="1">
      <alignment wrapText="1"/>
    </xf>
    <xf numFmtId="165" fontId="1" fillId="0" borderId="0" xfId="18" applyNumberFormat="1" applyAlignment="1">
      <alignment horizontal="center"/>
    </xf>
    <xf numFmtId="0" fontId="0" fillId="0" borderId="0" xfId="0" applyNumberFormat="1" applyFill="1" applyBorder="1" applyAlignment="1"/>
    <xf numFmtId="0" fontId="0" fillId="0" borderId="0" xfId="0" applyNumberFormat="1" applyAlignment="1" applyProtection="1">
      <alignment horizontal="left"/>
      <protection locked="0"/>
    </xf>
    <xf numFmtId="0" fontId="1" fillId="0" borderId="0" xfId="0" applyNumberFormat="1" applyFont="1" applyProtection="1">
      <protection locked="0"/>
    </xf>
    <xf numFmtId="0" fontId="1" fillId="0" borderId="0" xfId="0" applyNumberFormat="1" applyFont="1" applyAlignment="1" applyProtection="1">
      <alignment horizontal="left" wrapText="1"/>
      <protection locked="0"/>
    </xf>
    <xf numFmtId="0" fontId="1" fillId="0" borderId="0" xfId="0" applyNumberFormat="1" applyFont="1" applyAlignment="1" applyProtection="1">
      <alignment horizontal="center"/>
      <protection locked="0"/>
    </xf>
    <xf numFmtId="0" fontId="0" fillId="0" borderId="0" xfId="0" applyNumberFormat="1" applyFill="1" applyBorder="1" applyAlignment="1">
      <alignment horizontal="center"/>
    </xf>
    <xf numFmtId="0" fontId="0" fillId="0" borderId="0" xfId="0" applyNumberFormat="1"/>
    <xf numFmtId="0" fontId="1" fillId="0" borderId="0" xfId="0" applyNumberFormat="1" applyFont="1" applyAlignment="1" applyProtection="1">
      <alignment horizontal="center" wrapText="1"/>
      <protection locked="0"/>
    </xf>
    <xf numFmtId="0" fontId="1" fillId="0" borderId="0" xfId="0" applyNumberFormat="1" applyFont="1" applyAlignment="1" applyProtection="1">
      <alignment horizontal="left"/>
      <protection locked="0"/>
    </xf>
    <xf numFmtId="0" fontId="1" fillId="0" borderId="0" xfId="0" applyNumberFormat="1" applyFont="1"/>
    <xf numFmtId="0" fontId="0" fillId="0" borderId="0" xfId="0" pivotButton="1" applyNumberFormat="1"/>
    <xf numFmtId="0" fontId="0" fillId="0" borderId="0" xfId="0" applyNumberFormat="1" applyAlignment="1">
      <alignment horizontal="left" indent="1"/>
    </xf>
    <xf numFmtId="43" fontId="0" fillId="0" borderId="0" xfId="0" applyNumberFormat="1"/>
    <xf numFmtId="164" fontId="0" fillId="0" borderId="0" xfId="0" applyNumberFormat="1"/>
    <xf numFmtId="7" fontId="0" fillId="0" borderId="0" xfId="0" applyNumberFormat="1"/>
    <xf numFmtId="0" fontId="1" fillId="0" borderId="0" xfId="0" applyNumberFormat="1" applyFont="1" applyFill="1" applyAlignment="1">
      <alignment horizontal="left"/>
    </xf>
    <xf numFmtId="164" fontId="40" fillId="0" borderId="0" xfId="1" applyNumberFormat="1" applyFont="1" applyAlignment="1">
      <alignment horizontal="right"/>
    </xf>
    <xf numFmtId="44" fontId="40" fillId="0" borderId="0" xfId="7" applyFont="1" applyAlignment="1">
      <alignment horizontal="right"/>
    </xf>
    <xf numFmtId="44" fontId="40" fillId="0" borderId="0" xfId="7" quotePrefix="1" applyFont="1" applyAlignment="1">
      <alignment horizontal="right"/>
    </xf>
    <xf numFmtId="0" fontId="41" fillId="0" borderId="0" xfId="0" applyNumberFormat="1" applyFont="1" applyAlignment="1">
      <alignment horizontal="center" wrapText="1"/>
    </xf>
    <xf numFmtId="44" fontId="0" fillId="0" borderId="0" xfId="7" applyFont="1" applyAlignment="1">
      <alignment horizontal="center"/>
    </xf>
    <xf numFmtId="0" fontId="25" fillId="0" borderId="0" xfId="19" applyNumberFormat="1" applyFont="1" applyBorder="1" applyAlignment="1">
      <alignment wrapText="1"/>
    </xf>
    <xf numFmtId="165" fontId="0" fillId="0" borderId="0" xfId="0" applyNumberFormat="1" applyAlignment="1">
      <alignment horizontal="center" vertical="center" wrapText="1"/>
    </xf>
    <xf numFmtId="44" fontId="1" fillId="0" borderId="0" xfId="7" applyFont="1" applyAlignment="1">
      <alignment vertical="center"/>
    </xf>
    <xf numFmtId="167" fontId="1" fillId="0" borderId="0" xfId="0" applyFont="1" applyFill="1"/>
    <xf numFmtId="167" fontId="1" fillId="0" borderId="0" xfId="0" applyFont="1" applyFill="1" applyProtection="1">
      <protection locked="0"/>
    </xf>
    <xf numFmtId="167" fontId="1" fillId="0" borderId="0" xfId="0" applyFont="1" applyFill="1" applyAlignment="1" applyProtection="1">
      <alignment horizontal="left"/>
      <protection locked="0"/>
    </xf>
    <xf numFmtId="167" fontId="1" fillId="0" borderId="0" xfId="0" applyFont="1" applyFill="1" applyAlignment="1" applyProtection="1">
      <alignment horizontal="right"/>
      <protection locked="0"/>
    </xf>
    <xf numFmtId="167" fontId="1" fillId="0" borderId="0" xfId="0" applyFont="1" applyFill="1" applyAlignment="1" applyProtection="1">
      <alignment horizontal="center"/>
      <protection locked="0"/>
    </xf>
    <xf numFmtId="164" fontId="40" fillId="0" borderId="0" xfId="25" applyNumberFormat="1" applyFont="1" applyFill="1" applyProtection="1">
      <protection locked="0"/>
    </xf>
    <xf numFmtId="44" fontId="1" fillId="0" borderId="0" xfId="26" applyFont="1" applyFill="1" applyAlignment="1" applyProtection="1">
      <alignment horizontal="right"/>
      <protection locked="0"/>
    </xf>
    <xf numFmtId="44" fontId="40" fillId="0" borderId="0" xfId="26" applyFont="1" applyFill="1" applyAlignment="1" applyProtection="1">
      <alignment horizontal="right"/>
      <protection locked="0"/>
    </xf>
    <xf numFmtId="17" fontId="1" fillId="0" borderId="0" xfId="0" applyNumberFormat="1" applyFont="1" applyFill="1" applyAlignment="1" applyProtection="1">
      <alignment horizontal="right"/>
      <protection locked="0"/>
    </xf>
    <xf numFmtId="1" fontId="0" fillId="0" borderId="0" xfId="0" applyNumberFormat="1" applyFill="1" applyAlignment="1" applyProtection="1">
      <alignment horizontal="center"/>
      <protection hidden="1"/>
    </xf>
    <xf numFmtId="167" fontId="5" fillId="0" borderId="0" xfId="0" applyFont="1" applyFill="1" applyAlignment="1" applyProtection="1">
      <alignment wrapText="1"/>
      <protection locked="0"/>
    </xf>
    <xf numFmtId="44" fontId="0" fillId="0" borderId="0" xfId="26" applyFont="1" applyFill="1" applyAlignment="1" applyProtection="1">
      <alignment horizontal="right"/>
      <protection locked="0"/>
    </xf>
    <xf numFmtId="167" fontId="4" fillId="0" borderId="15" xfId="0" applyFont="1" applyBorder="1" applyAlignment="1">
      <alignment horizontal="center" vertical="center"/>
    </xf>
    <xf numFmtId="167" fontId="0" fillId="0" borderId="15" xfId="0" applyBorder="1" applyAlignment="1">
      <alignment horizontal="center" vertical="center"/>
    </xf>
  </cellXfs>
  <cellStyles count="70">
    <cellStyle name="Comma" xfId="1" builtinId="3"/>
    <cellStyle name="Comma 2" xfId="2"/>
    <cellStyle name="Comma 2 2" xfId="3"/>
    <cellStyle name="Comma 2 2 2" xfId="28"/>
    <cellStyle name="Comma 2 2 3" xfId="48"/>
    <cellStyle name="Comma 2 3" xfId="27"/>
    <cellStyle name="Comma 2 4" xfId="47"/>
    <cellStyle name="Comma 3" xfId="4"/>
    <cellStyle name="Comma 3 2" xfId="5"/>
    <cellStyle name="Comma 3 2 2" xfId="30"/>
    <cellStyle name="Comma 3 2 3" xfId="50"/>
    <cellStyle name="Comma 3 3" xfId="29"/>
    <cellStyle name="Comma 3 4" xfId="49"/>
    <cellStyle name="Comma 4" xfId="6"/>
    <cellStyle name="Comma 4 2" xfId="31"/>
    <cellStyle name="Comma 4 3" xfId="51"/>
    <cellStyle name="Comma 5" xfId="16"/>
    <cellStyle name="Comma 5 2" xfId="40"/>
    <cellStyle name="Comma 5 3" xfId="59"/>
    <cellStyle name="Comma 6" xfId="20"/>
    <cellStyle name="Comma 7" xfId="25"/>
    <cellStyle name="Comma 7 2" xfId="64"/>
    <cellStyle name="Currency" xfId="7" builtinId="4"/>
    <cellStyle name="Currency 2" xfId="8"/>
    <cellStyle name="Currency 2 2" xfId="9"/>
    <cellStyle name="Currency 2 2 2" xfId="33"/>
    <cellStyle name="Currency 2 2 3" xfId="53"/>
    <cellStyle name="Currency 2 3" xfId="32"/>
    <cellStyle name="Currency 2 4" xfId="52"/>
    <cellStyle name="Currency 3" xfId="10"/>
    <cellStyle name="Currency 3 2" xfId="11"/>
    <cellStyle name="Currency 3 2 2" xfId="35"/>
    <cellStyle name="Currency 3 2 3" xfId="55"/>
    <cellStyle name="Currency 3 3" xfId="34"/>
    <cellStyle name="Currency 3 4" xfId="54"/>
    <cellStyle name="Currency 4" xfId="12"/>
    <cellStyle name="Currency 4 2" xfId="36"/>
    <cellStyle name="Currency 4 3" xfId="56"/>
    <cellStyle name="Currency 5" xfId="17"/>
    <cellStyle name="Currency 5 2" xfId="41"/>
    <cellStyle name="Currency 5 3" xfId="60"/>
    <cellStyle name="Currency 6" xfId="21"/>
    <cellStyle name="Currency 7" xfId="26"/>
    <cellStyle name="Currency 7 2" xfId="65"/>
    <cellStyle name="Normal" xfId="0" builtinId="0"/>
    <cellStyle name="Normal 10" xfId="45"/>
    <cellStyle name="Normal 10 2" xfId="68"/>
    <cellStyle name="Normal 11" xfId="46"/>
    <cellStyle name="Normal 11 2" xfId="69"/>
    <cellStyle name="Normal 2" xfId="15"/>
    <cellStyle name="Normal 2 2" xfId="39"/>
    <cellStyle name="Normal 2 3" xfId="58"/>
    <cellStyle name="Normal 3" xfId="18"/>
    <cellStyle name="Normal 4" xfId="19"/>
    <cellStyle name="Normal 5" xfId="22"/>
    <cellStyle name="Normal 5 2" xfId="43"/>
    <cellStyle name="Normal 5 3" xfId="61"/>
    <cellStyle name="Normal 6" xfId="23"/>
    <cellStyle name="Normal 6 2" xfId="44"/>
    <cellStyle name="Normal 6 3" xfId="62"/>
    <cellStyle name="Normal 7" xfId="24"/>
    <cellStyle name="Normal 7 2" xfId="63"/>
    <cellStyle name="Normal 8" xfId="37"/>
    <cellStyle name="Normal 8 2" xfId="66"/>
    <cellStyle name="Normal 9" xfId="42"/>
    <cellStyle name="Normal 9 2" xfId="67"/>
    <cellStyle name="Percent" xfId="13" builtinId="5"/>
    <cellStyle name="Percent 2" xfId="14"/>
    <cellStyle name="Percent 2 2" xfId="38"/>
    <cellStyle name="Percent 2 3" xfId="57"/>
  </cellStyles>
  <dxfs count="21">
    <dxf>
      <numFmt numFmtId="164" formatCode="_(* #,##0_);_(* \(#,##0\);_(* &quot;-&quot;??_);_(@_)"/>
    </dxf>
    <dxf>
      <numFmt numFmtId="4" formatCode="#,##0.00"/>
    </dxf>
    <dxf>
      <numFmt numFmtId="4" formatCode="#,##0.00"/>
    </dxf>
    <dxf>
      <numFmt numFmtId="34" formatCode="_(&quot;$&quot;* #,##0.00_);_(&quot;$&quot;* \(#,##0.00\);_(&quot;$&quot;* &quot;-&quot;??_);_(@_)"/>
    </dxf>
    <dxf>
      <numFmt numFmtId="34" formatCode="_(&quot;$&quot;* #,##0.00_);_(&quot;$&quot;* \(#,##0.00\);_(&quot;$&quot;* &quot;-&quot;??_);_(@_)"/>
    </dxf>
    <dxf>
      <alignment wrapText="1" readingOrder="0"/>
    </dxf>
    <dxf>
      <alignment wrapText="1" readingOrder="0"/>
    </dxf>
    <dxf>
      <font>
        <sz val="14"/>
      </font>
    </dxf>
    <dxf>
      <font>
        <b/>
      </font>
    </dxf>
    <dxf>
      <font>
        <b/>
      </font>
    </dxf>
    <dxf>
      <numFmt numFmtId="34" formatCode="_(&quot;$&quot;* #,##0.00_);_(&quot;$&quot;* \(#,##0.00\);_(&quot;$&quot;* &quot;-&quot;??_);_(@_)"/>
    </dxf>
    <dxf>
      <numFmt numFmtId="11" formatCode="&quot;$&quot;#,##0.00_);\(&quot;$&quot;#,##0.00\)"/>
    </dxf>
    <dxf>
      <numFmt numFmtId="168" formatCode="_(&quot;$&quot;* #,##0.0_);_(&quot;$&quot;* \(#,##0.0\);_(&quot;$&quot;* &quot;-&quot;??_);_(@_)"/>
    </dxf>
    <dxf>
      <numFmt numFmtId="164" formatCode="_(* #,##0_);_(* \(#,##0\);_(* &quot;-&quot;??_);_(@_)"/>
    </dxf>
    <dxf>
      <numFmt numFmtId="34" formatCode="_(&quot;$&quot;* #,##0.00_);_(&quot;$&quot;* \(#,##0.00\);_(&quot;$&quot;* &quot;-&quot;??_);_(@_)"/>
    </dxf>
    <dxf>
      <numFmt numFmtId="164" formatCode="_(* #,##0_);_(* \(#,##0\);_(* &quot;-&quot;??_);_(@_)"/>
    </dxf>
    <dxf>
      <numFmt numFmtId="164" formatCode="_(* #,##0_);_(* \(#,##0\);_(* &quot;-&quot;??_);_(@_)"/>
    </dxf>
    <dxf>
      <numFmt numFmtId="35" formatCode="_(* #,##0.00_);_(* \(#,##0.00\);_(* &quot;-&quot;??_);_(@_)"/>
    </dxf>
    <dxf>
      <numFmt numFmtId="164" formatCode="_(* #,##0_);_(* \(#,##0\);_(* &quot;-&quot;??_);_(@_)"/>
    </dxf>
    <dxf>
      <numFmt numFmtId="35" formatCode="_(* #,##0.00_);_(* \(#,##0.00\);_(* &quot;-&quot;??_);_(@_)"/>
    </dxf>
    <dxf>
      <numFmt numFmtId="0" formatCode="Genera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1"/>
          <c:order val="0"/>
          <c:tx>
            <c:strRef>
              <c:f>'Results Summary'!$G$4</c:f>
              <c:strCache>
                <c:ptCount val="1"/>
                <c:pt idx="0">
                  <c:v>%</c:v>
                </c:pt>
              </c:strCache>
            </c:strRef>
          </c:tx>
          <c:dLbls>
            <c:showLegendKey val="0"/>
            <c:showVal val="1"/>
            <c:showCatName val="0"/>
            <c:showSerName val="0"/>
            <c:showPercent val="0"/>
            <c:showBubbleSize val="0"/>
            <c:showLeaderLines val="1"/>
          </c:dLbls>
          <c:cat>
            <c:strRef>
              <c:f>'Results Summary'!$E$5:$E$14</c:f>
              <c:strCache>
                <c:ptCount val="10"/>
                <c:pt idx="0">
                  <c:v>CBD</c:v>
                </c:pt>
                <c:pt idx="1">
                  <c:v>FNW</c:v>
                </c:pt>
                <c:pt idx="2">
                  <c:v>N </c:v>
                </c:pt>
                <c:pt idx="3">
                  <c:v>NE</c:v>
                </c:pt>
                <c:pt idx="4">
                  <c:v>NW</c:v>
                </c:pt>
                <c:pt idx="5">
                  <c:v>S</c:v>
                </c:pt>
                <c:pt idx="6">
                  <c:v>SW</c:v>
                </c:pt>
                <c:pt idx="7">
                  <c:v>SE</c:v>
                </c:pt>
                <c:pt idx="8">
                  <c:v>C</c:v>
                </c:pt>
                <c:pt idx="9">
                  <c:v>Cedar Park</c:v>
                </c:pt>
              </c:strCache>
            </c:strRef>
          </c:cat>
          <c:val>
            <c:numRef>
              <c:f>'Results Summary'!$G$5:$G$14</c:f>
              <c:numCache>
                <c:formatCode>0.00%</c:formatCode>
                <c:ptCount val="10"/>
                <c:pt idx="0">
                  <c:v>0.18503436201800283</c:v>
                </c:pt>
                <c:pt idx="1">
                  <c:v>4.8115193937020261E-2</c:v>
                </c:pt>
                <c:pt idx="2">
                  <c:v>0.16776631819262144</c:v>
                </c:pt>
                <c:pt idx="3">
                  <c:v>2.359145853627511E-2</c:v>
                </c:pt>
                <c:pt idx="4">
                  <c:v>0.17181343750732264</c:v>
                </c:pt>
                <c:pt idx="5">
                  <c:v>0.22748057617053469</c:v>
                </c:pt>
                <c:pt idx="6">
                  <c:v>9.9544406171438518E-2</c:v>
                </c:pt>
                <c:pt idx="7">
                  <c:v>4.3974344811887618E-2</c:v>
                </c:pt>
                <c:pt idx="8">
                  <c:v>2.4935477067997629E-2</c:v>
                </c:pt>
                <c:pt idx="9">
                  <c:v>7.7444255868992506E-3</c:v>
                </c:pt>
              </c:numCache>
            </c:numRef>
          </c:val>
        </c:ser>
        <c:dLbls>
          <c:showLegendKey val="0"/>
          <c:showVal val="0"/>
          <c:showCatName val="0"/>
          <c:showSerName val="0"/>
          <c:showPercent val="0"/>
          <c:showBubbleSize val="0"/>
          <c:showLeaderLines val="1"/>
        </c:dLbls>
        <c:firstSliceAng val="0"/>
      </c:pieChart>
      <c:spPr>
        <a:noFill/>
        <a:ln w="25400">
          <a:noFill/>
        </a:ln>
      </c:spPr>
    </c:plotArea>
    <c:legend>
      <c:legendPos val="r"/>
      <c:overlay val="0"/>
      <c:txPr>
        <a:bodyPr/>
        <a:lstStyle/>
        <a:p>
          <a:pPr rtl="0">
            <a:defRPr/>
          </a:pPr>
          <a:endParaRPr lang="en-US"/>
        </a:p>
      </c:txPr>
    </c:legend>
    <c:plotVisOnly val="1"/>
    <c:dispBlanksAs val="zero"/>
    <c:showDLblsOverMax val="0"/>
  </c:chart>
  <c:printSettings>
    <c:headerFooter/>
    <c:pageMargins b="0.75000000000000333" l="0.70000000000000062" r="0.70000000000000062" t="0.75000000000000333"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480060</xdr:colOff>
      <xdr:row>17</xdr:row>
      <xdr:rowOff>83820</xdr:rowOff>
    </xdr:from>
    <xdr:to>
      <xdr:col>6</xdr:col>
      <xdr:colOff>990600</xdr:colOff>
      <xdr:row>33</xdr:row>
      <xdr:rowOff>144780</xdr:rowOff>
    </xdr:to>
    <xdr:graphicFrame macro="">
      <xdr:nvGraphicFramePr>
        <xdr:cNvPr id="51322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Michael Buls" refreshedDate="41600.646417939817" createdVersion="3" refreshedVersion="4" recordCount="66">
  <cacheSource type="worksheet">
    <worksheetSource name="_xlnm.Database" sheet="OfficeSublease"/>
  </cacheSource>
  <cacheFields count="16">
    <cacheField name="Type" numFmtId="0">
      <sharedItems containsBlank="1" count="8">
        <s v="Office"/>
        <s v="Industrial"/>
        <s v="Flex"/>
        <s v="Medical"/>
        <m u="1"/>
        <s v="Office " u="1"/>
        <s v="Offfice" u="1"/>
        <s v="Warehouse" u="1"/>
      </sharedItems>
    </cacheField>
    <cacheField name="Company" numFmtId="0">
      <sharedItems/>
    </cacheField>
    <cacheField name="Contact" numFmtId="0">
      <sharedItems/>
    </cacheField>
    <cacheField name="Phone" numFmtId="0">
      <sharedItems containsMixedTypes="1" containsNumber="1" containsInteger="1" minValue="5124235177" maxValue="5124235177"/>
    </cacheField>
    <cacheField name="Project" numFmtId="0">
      <sharedItems containsBlank="1"/>
    </cacheField>
    <cacheField name="Address" numFmtId="0">
      <sharedItems/>
    </cacheField>
    <cacheField name="Class" numFmtId="0">
      <sharedItems containsBlank="1" count="8">
        <s v="B"/>
        <s v="n/a"/>
        <s v="A"/>
        <s v="C"/>
        <m/>
        <s v=" " u="1"/>
        <s v="A-" u="1"/>
        <s v="n./a" u="1"/>
      </sharedItems>
    </cacheField>
    <cacheField name="SF" numFmtId="164">
      <sharedItems containsDate="1" containsBlank="1" containsMixedTypes="1" minDate="1900-01-07T09:54:04" maxDate="1900-01-07T11:02:04" count="521">
        <n v="1265"/>
        <n v="2460"/>
        <n v="3200"/>
        <n v="3500"/>
        <n v="3602"/>
        <n v="4440"/>
        <n v="5490"/>
        <n v="5658"/>
        <n v="5736"/>
        <n v="19200"/>
        <n v="21889"/>
        <n v="37800"/>
        <n v="81920"/>
        <n v="4552"/>
        <n v="1500"/>
        <n v="1594"/>
        <n v="1808"/>
        <n v="8243"/>
        <n v="2021"/>
        <n v="4397"/>
        <n v="4642"/>
        <n v="6854"/>
        <n v="7082"/>
        <n v="8280"/>
        <n v="8806"/>
        <n v="11102"/>
        <n v="1495"/>
        <n v="3733"/>
        <n v="4558"/>
        <n v="22882"/>
        <n v="2418"/>
        <n v="7073"/>
        <n v="36000"/>
        <n v="88100"/>
        <n v="4991"/>
        <n v="4055"/>
        <n v="3064"/>
        <n v="4338"/>
        <n v="2481"/>
        <n v="3350"/>
        <n v="4079"/>
        <n v="4128"/>
        <n v="4627"/>
        <n v="6736"/>
        <n v="7058"/>
        <n v="7946"/>
        <n v="7963"/>
        <n v="8597"/>
        <n v="12193"/>
        <n v="13710"/>
        <n v="13767"/>
        <n v="14610"/>
        <n v="22510"/>
        <n v="43280"/>
        <n v="102587"/>
        <n v="725"/>
        <n v="1900"/>
        <n v="28747"/>
        <n v="9114"/>
        <n v="11240"/>
        <n v="360"/>
        <n v="1909"/>
        <n v="2242"/>
        <n v="14867" u="1"/>
        <m u="1"/>
        <n v="5187" u="1"/>
        <n v="3243" u="1"/>
        <n v="20000" u="1"/>
        <n v="4344" u="1"/>
        <n v="1052" u="1"/>
        <n v="12078" u="1"/>
        <n v="2530" u="1"/>
        <n v="4027" u="1"/>
        <s v="1 acre" u="1"/>
        <n v="3834" u="1"/>
        <n v="7346" u="1"/>
        <n v="12031" u="1"/>
        <n v="7023" u="1"/>
        <n v="11905" u="1"/>
        <n v="4226" u="1"/>
        <n v="111300" u="1"/>
        <n v="5400" u="1"/>
        <n v="4620" u="1"/>
        <n v="1056" u="1"/>
        <n v="16881" u="1"/>
        <n v="9510" u="1"/>
        <n v="13938" u="1"/>
        <n v="14915" u="1"/>
        <n v="23531" u="1"/>
        <n v="1643" u="1"/>
        <n v="1318" u="1"/>
        <n v="25044" u="1"/>
        <n v="10503" u="1"/>
        <n v="12000" u="1"/>
        <n v="2282" u="1"/>
        <s v="1,630 SF" u="1"/>
        <n v="1905" u="1"/>
        <n v="10708" u="1"/>
        <n v="20065" u="1"/>
        <n v="8150" u="1"/>
        <n v="90000" u="1"/>
        <n v="3196" u="1"/>
        <n v="32953" u="1"/>
        <n v="5747" u="1"/>
        <n v="7961" u="1"/>
        <n v="75000" u="1"/>
        <n v="6858" u="1"/>
        <n v="36421" u="1"/>
        <n v="6929" u="1"/>
        <n v="12048" u="1"/>
        <n v="7583" u="1"/>
        <n v="8991" u="1"/>
        <n v="12379" u="1"/>
        <n v="11733" u="1"/>
        <n v="1066" u="1"/>
        <n v="16224" u="1"/>
        <n v="27000" u="1"/>
        <n v="6551" u="1"/>
        <n v="20508" u="1"/>
        <n v="1588" u="1"/>
        <n v="67190" u="1"/>
        <n v="5448" u="1"/>
        <n v="2625" u="1"/>
        <n v="6622" u="1"/>
        <n v="400000" u="1"/>
        <n v="10000" u="1"/>
        <n v="1980" u="1"/>
        <n v="3929" u="1"/>
        <n v="1590" u="1"/>
        <n v="1200" u="1"/>
        <n v="6433" u="1"/>
        <n v="2436" u="1"/>
        <n v="13987" u="1"/>
        <n v="2633" u="1"/>
        <n v="983" u="1"/>
        <n v="2700" u="1"/>
        <n v="3677" u="1"/>
        <n v="1464" u="1"/>
        <n v="5669" u="1"/>
        <n v="37561" u="1"/>
        <n v="8945" u="1"/>
        <n v="6000" u="1"/>
        <n v="23000" u="1"/>
        <n v="2838" u="1"/>
        <n v="6071" u="1"/>
        <n v="12018" u="1"/>
        <n v="3425" u="1"/>
        <n v="4771" u="1"/>
        <n v="12412" u="1"/>
        <n v="3035" u="1"/>
        <n v="1403" u="1"/>
        <n v="8835" u="1"/>
        <n v="2645" u="1"/>
        <n v="6205" u="1"/>
        <n v="8252" u="1"/>
        <n v="10600" u="1"/>
        <n v="9560" u="1"/>
        <n v="4582" u="1"/>
        <n v="1600" u="1"/>
        <n v="2909" u="1"/>
        <n v="1405" u="1"/>
        <n v="2259" u="1"/>
        <n v="3756" u="1"/>
        <n v="1927" u="1"/>
        <n v="42859" u="1"/>
        <n v="9387" u="1"/>
        <n v="4724" u="1"/>
        <n v="6158" u="1"/>
        <n v="2850" u="1"/>
        <n v="2590" u="1"/>
        <n v="20953" u="1"/>
        <n v="4598" u="1"/>
        <n v="2200" u="1"/>
        <n v="4087" u="1"/>
        <n v="2787" u="1"/>
        <n v="2397" u="1"/>
        <n v="8631" u="1"/>
        <n v="11373" u="1"/>
        <n v="2271" u="1"/>
        <n v="10333" u="1"/>
        <n v="12350" u="1"/>
        <n v="56413" u="1"/>
        <n v="12224" u="1"/>
        <n v="730" u="1"/>
        <n v="2208" u="1"/>
        <n v="3185" u="1"/>
        <n v="24673" u="1"/>
        <n v="2275" u="1"/>
        <n v="58620" u="1"/>
        <n v="6702" u="1"/>
        <n v="15754" u="1"/>
        <n v="2000" u="1"/>
        <n v="5079" u="1"/>
        <n v="4496" u="1"/>
        <n v="5733" u="1"/>
        <n v="3646" u="1"/>
        <n v="14730" u="1"/>
        <n v="14210" u="1"/>
        <n v="30000" u="1"/>
        <n v="1872" u="1"/>
        <n v="29874" u="1"/>
        <n v="7238" u="1"/>
        <n v="3000" u="1"/>
        <n v="2350" u="1"/>
        <n v="2004" u="1"/>
        <n v="5095" u="1"/>
        <n v="17867" u="1"/>
        <n v="2937" u="1"/>
        <n v="2807" u="1"/>
        <n v="27700" u="1"/>
        <n v="2287" u="1"/>
        <n v="4189" u="1"/>
        <n v="2874" u="1"/>
        <n v="22185" u="1"/>
        <n v="1681" u="1"/>
        <n v="1616" u="1"/>
        <n v="1421" u="1"/>
        <n v="2098" u="1"/>
        <n v="1748" u="1"/>
        <n v="4331" u="1"/>
        <n v="16765" u="1"/>
        <n v="6285" u="1"/>
        <n v="17553" u="1"/>
        <n v="14400" u="1"/>
        <n v="4465" u="1"/>
        <n v="2882" u="1"/>
        <n v="5182" u="1"/>
        <n v="7199" u="1"/>
        <n v="10177" u="1"/>
        <n v="3339" u="1"/>
        <n v="2949" u="1"/>
        <n v="1425" u="1"/>
        <n v="2559" u="1"/>
        <n v="1100" u="1"/>
        <n v="1035" u="1"/>
        <n v="6033" u="1"/>
        <n v="3796" u="1"/>
        <n v="21556" u="1"/>
        <n v="5710" u="1"/>
        <n v="10650" u="1"/>
        <n v="3213" u="1"/>
        <n v="1362" u="1"/>
        <n v="17491" u="1"/>
        <n v="3280" u="1"/>
        <n v="100000" u="1"/>
        <n v="2500" u="1"/>
        <n v="4158" u="1"/>
        <n v="3347" u="1"/>
        <n v="1234" u="1"/>
        <n v="300" u="1"/>
        <n v="6963" u="1"/>
        <n v="6703" u="1"/>
        <n v="2016" u="1"/>
        <n v="4001" u="1"/>
        <n v="9642" u="1"/>
        <n v="70000" u="1"/>
        <n v="2831" u="1"/>
        <n v="41169" u="1"/>
        <n v="1000" u="1"/>
        <n v="2118" u="1"/>
        <n v="25245" u="1"/>
        <n v="21148" u="1"/>
        <n v="4568" u="1"/>
        <n v="4072" u="1"/>
        <n v="15000" u="1"/>
        <n v="2772" u="1"/>
        <n v="5222" u="1"/>
        <n v="4962" u="1"/>
        <n v="4899" u="1"/>
        <n v="1630" u="1"/>
        <n v="5293" u="1"/>
        <n v="32788" u="1"/>
        <n v="2386" u="1"/>
        <n v="1437" u="1"/>
        <n v="2453" u="1"/>
        <n v="2063" u="1"/>
        <n v="4080" u="1"/>
        <n v="34995" u="1"/>
        <n v="10478" u="1"/>
        <n v="20582" u="1"/>
        <n v="9895" u="1"/>
        <n v="18439" u="1"/>
        <n v="13346" u="1"/>
        <n v="26129" u="1"/>
        <n v="11140" u="1"/>
        <n v="12054" u="1"/>
        <n v="8477" u="1"/>
        <n v="3434" u="1"/>
        <n v="809" u="1"/>
        <n v="12322" u="1"/>
        <n v="1896" u="1"/>
        <n v="1636" u="1"/>
        <n v="13173" u="1"/>
        <n v="24995" u="1"/>
        <n v="12984" u="1"/>
        <n v="58508" u="1"/>
        <n v="9281" u="1"/>
        <n v="33800" u="1"/>
        <n v="2205" u="1"/>
        <n v="2075" u="1"/>
        <n v="4092" u="1"/>
        <n v="3572" u="1"/>
        <n v="2792" u="1"/>
        <n v="4482" u="1"/>
        <n v="3899" u="1"/>
        <n v="26225" u="1"/>
        <n v="1380" u="1"/>
        <n v="5136" u="1"/>
        <n v="3446" u="1"/>
        <n v="8982" u="1"/>
        <n v="2536" u="1"/>
        <n v="4750" u="1"/>
        <n v="1447" u="1"/>
        <n v="3450" u="1"/>
        <n v="36765" u="1"/>
        <n v="8352" u="1"/>
        <n v="435" u="1"/>
        <n v="6192" u="1"/>
        <n v="85902" u="1"/>
        <n v="12008" u="1"/>
        <n v="2544" u="1"/>
        <n v="5026" u="1"/>
        <n v="6523" u="1"/>
        <n v="1646" u="1"/>
        <n v="6200" u="1"/>
        <n v="1516" u="1"/>
        <n v="4900" u="1"/>
        <n v="2091" u="1"/>
        <n v="1388" u="1"/>
        <n v="29221" u="1"/>
        <n v="6665" u="1"/>
        <n v="16200" u="1"/>
        <n v="3982" u="1"/>
        <n v="11000" u="1"/>
        <n v="8400" u="1"/>
        <n v="6996" u="1"/>
        <n v="1520" u="1"/>
        <n v="3596" u="1"/>
        <n v="8044" u="1"/>
        <n v="1782" u="1"/>
        <n v="8227" u="1"/>
        <n v="20240" u="1"/>
        <n v="2493" u="1"/>
        <n v="2820" u="1"/>
        <n v="5515" u="1"/>
        <n v="10843" u="1"/>
        <n v="4932" u="1"/>
        <n v="3864" u="1"/>
        <n v="43200" u="1"/>
        <n v="2694" u="1"/>
        <n v="12025" u="1"/>
        <n v="1981" u="1"/>
        <n v="7997" u="1"/>
        <n v="4097" u="1"/>
        <n v="4065" u="1"/>
        <n v="66627" u="1"/>
        <n v="112640" u="1"/>
        <n v="1658" u="1"/>
        <n v="8858" u="1"/>
        <n v="4002" u="1"/>
        <n v="3742" u="1"/>
        <n v="9000" u="1"/>
        <n v="1725" u="1"/>
        <n v="8874" u="1"/>
        <n v="17500" u="1"/>
        <n v="5996" u="1"/>
        <n v="1400" u="1"/>
        <n v="7690" u="1"/>
        <n v="66000" u="1"/>
        <n v="8496" u="1"/>
        <n v="3553" u="1"/>
        <n v="2513" u="1"/>
        <n v="4444" u="1"/>
        <n v="4255" u="1"/>
        <n v="6012" u="1"/>
        <n v="31620" u="1"/>
        <n v="5303" u="1"/>
        <n v="4523" u="1"/>
        <n v="15950" u="1"/>
        <n v="5500" u="1"/>
        <n v="6154" u="1"/>
        <n v="15115" u="1"/>
        <n v="80000" u="1"/>
        <n v="2395" u="1"/>
        <n v="6745" u="1"/>
        <n v="4022" u="1"/>
        <n v="23238" u="1"/>
        <n v="6422" u="1"/>
        <n v="14611" u="1"/>
        <n v="3699" u="1"/>
        <n v="20780" u="1"/>
        <n v="1800" u="1"/>
        <n v="6556" u="1"/>
        <n v="23711" u="1"/>
        <n v="3636" u="1"/>
        <n v="4413" u="1"/>
        <n v="18070" u="1"/>
        <n v="39615" u="1"/>
        <n v="2466" u="1"/>
        <n v="1672" u="1"/>
        <n v="6241" u="1"/>
        <n v="16400" u="1"/>
        <n v="3510" u="1"/>
        <n v="3250" u="1"/>
        <n v="11712" u="1"/>
        <n v="9506" u="1"/>
        <n v="12500" u="1"/>
        <n v="36339" u="1"/>
        <d v="1928-09-07T00:00:00" u="1"/>
        <n v="48000" u="1"/>
        <n v="21065" u="1"/>
        <n v="2214" u="1"/>
        <n v="5343" u="1"/>
        <n v="1806" u="1"/>
        <n v="7100" u="1"/>
        <n v="1741" u="1"/>
        <n v="20687" u="1"/>
        <n v="72444" u="1"/>
        <n v="5674" u="1"/>
        <n v="700" u="1"/>
        <n v="9144" u="1"/>
        <n v="21822" u="1"/>
        <n v="8498" u="1"/>
        <n v="33000" u="1"/>
        <n v="2805" u="1"/>
        <n v="25604" u="1"/>
        <n v="6265" u="1"/>
        <n v="5942" u="1"/>
        <n v="2352" u="1"/>
        <n v="8640" u="1"/>
        <n v="25100" u="1"/>
        <n v="1875" u="1"/>
        <n v="19837" u="1"/>
        <n v="57268" u="1"/>
        <n v="1550" u="1"/>
        <n v="1290" u="1"/>
        <n v="29670" u="1"/>
        <n v="10799" u="1"/>
        <n v="7124" u="1"/>
        <n v="7581" u="1"/>
        <n v="15038" u="1"/>
        <n v="5044" u="1"/>
        <n v="55000" u="1"/>
        <s v="1,500 - 3,000 " u="1"/>
        <n v="6021" u="1"/>
        <n v="3920" u="1"/>
        <n v="1944" u="1"/>
        <n v="1684" u="1"/>
        <n v="55379" u="1"/>
        <n v="2947" u="1"/>
        <n v="9003" u="1"/>
        <n v="2427" u="1"/>
        <n v="7920" u="1"/>
        <n v="1686" u="1"/>
        <n v="4800" u="1"/>
        <n v="46997" u="1"/>
        <n v="283" u="1"/>
        <n v="5714" u="1"/>
        <n v="8704" u="1"/>
        <n v="3995" u="1"/>
        <n v="1948" u="1"/>
        <n v="3865" u="1"/>
        <n v="4611" u="1"/>
        <n v="1363" u="1"/>
        <n v="8326" u="1"/>
        <n v="1755" u="1"/>
        <n v="1430" u="1"/>
        <n v="1235" u="1"/>
        <n v="46810" u="1"/>
        <n v="5013" u="1"/>
        <n v="4233" u="1"/>
        <n v="46180" u="1"/>
        <n v="2246" u="1"/>
        <n v="1887" u="1"/>
        <n v="1562" u="1"/>
        <n v="22960" u="1"/>
        <n v="31028" u="1"/>
        <n v="1432" u="1"/>
        <n v="3940" u="1"/>
        <n v="10375" u="1"/>
        <n v="16468" u="1"/>
        <n v="2900" u="1"/>
        <n v="18296" u="1"/>
        <n v="4178" u="1"/>
        <n v="10186" u="1"/>
        <n v="16237" u="1"/>
        <n v="1434" u="1"/>
        <n v="16878" u="1"/>
        <n v="11037" u="1"/>
        <n v="16689" u="1"/>
        <n v="12991" u="1"/>
        <n v="19620" u="1"/>
        <n v="7763" u="1"/>
        <n v="7897" u="1"/>
        <n v="2581" u="1"/>
        <n v="11573" u="1"/>
        <n v="6337" u="1"/>
        <n v="5297" u="1"/>
        <n v="24600" u="1"/>
        <n v="15418" u="1"/>
        <n v="2023" u="1"/>
        <n v="34018" u="1"/>
        <n v="16269" u="1"/>
        <n v="15749" u="1"/>
        <n v="1503" u="1"/>
        <n v="1438" u="1"/>
        <n v="61500" u="1"/>
        <n v="5825" u="1"/>
        <n v="3822" u="1"/>
        <n v="3562" u="1"/>
        <n v="14000" u="1"/>
        <n v="4265" u="1"/>
        <n v="19495" u="1"/>
        <n v="1700" u="1"/>
        <n v="24002" u="1"/>
        <n v="1050" u="1"/>
        <n v="3436" u="1"/>
        <n v="28698" u="1"/>
        <n v="7527" u="1"/>
        <n v="8879" u="1"/>
        <n v="4990" u="1"/>
      </sharedItems>
    </cacheField>
    <cacheField name="Rate" numFmtId="0">
      <sharedItems containsMixedTypes="1" containsNumber="1" minValue="0.93" maxValue="36"/>
    </cacheField>
    <cacheField name="Expenses" numFmtId="0">
      <sharedItems containsBlank="1" containsMixedTypes="1" containsNumber="1" minValue="2.86" maxValue="17.28"/>
    </cacheField>
    <cacheField name="Start" numFmtId="0">
      <sharedItems containsDate="1" containsMixedTypes="1" minDate="2012-06-01T00:00:00" maxDate="2014-05-02T00:00:00"/>
    </cacheField>
    <cacheField name="End" numFmtId="0">
      <sharedItems containsDate="1" containsBlank="1" containsMixedTypes="1" minDate="2013-12-14T00:00:00" maxDate="2023-12-01T00:00:00"/>
    </cacheField>
    <cacheField name="Term" numFmtId="0">
      <sharedItems containsBlank="1" containsMixedTypes="1" containsNumber="1" minValue="0.73333333333333328" maxValue="120.26666666666667"/>
    </cacheField>
    <cacheField name="Sector" numFmtId="0">
      <sharedItems containsBlank="1" count="30">
        <s v="S"/>
        <s v="SW"/>
        <s v="CBD"/>
        <s v="NW"/>
        <s v="SE"/>
        <s v="NE"/>
        <s v="C"/>
        <s v="N "/>
        <s v="Cedar Park"/>
        <s v="FNW"/>
        <m u="1"/>
        <s v="SC" u="1"/>
        <s v="North" u="1"/>
        <s v="CBS" u="1"/>
        <s v="S " u="1"/>
        <s v="S  " u="1"/>
        <s v="East" u="1"/>
        <s v="south" u="1"/>
        <s v="C " u="1"/>
        <s v="RRE" u="1"/>
        <s v="SOCO" u="1"/>
        <s v="RR" u="1"/>
        <s v="Central" u="1"/>
        <s v="SE Ind" u="1"/>
        <s v="North Ind" u="1"/>
        <s v="North Central" u="1"/>
        <s v="NW - lake" u="1"/>
        <s v="NC" u="1"/>
        <s v="N" u="1"/>
        <s v="South Central" u="1"/>
      </sharedItems>
    </cacheField>
    <cacheField name="Comments" numFmtId="0">
      <sharedItems containsBlank="1" longText="1"/>
    </cacheField>
    <cacheField name="Entered" numFmtId="0">
      <sharedItems containsSemiMixedTypes="0" containsNonDate="0" containsDate="1" containsString="0" minDate="2011-11-01T00:00:00" maxDate="2013-11-19T00:00:00"/>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Michael Buls" refreshedDate="41600.646418171294" createdVersion="3" refreshedVersion="4" recordCount="66">
  <cacheSource type="worksheet">
    <worksheetSource name="_xlnm.Database" sheet="OfficeSublease"/>
  </cacheSource>
  <cacheFields count="16">
    <cacheField name="Type" numFmtId="0">
      <sharedItems containsBlank="1" count="8">
        <s v="Office"/>
        <s v="Industrial"/>
        <s v="Flex"/>
        <s v="Medical"/>
        <m u="1"/>
        <s v="Office " u="1"/>
        <s v="Offfice" u="1"/>
        <s v="Warehouse" u="1"/>
      </sharedItems>
    </cacheField>
    <cacheField name="Company" numFmtId="0">
      <sharedItems/>
    </cacheField>
    <cacheField name="Contact" numFmtId="0">
      <sharedItems/>
    </cacheField>
    <cacheField name="Phone" numFmtId="0">
      <sharedItems containsMixedTypes="1" containsNumber="1" containsInteger="1" minValue="5124235177" maxValue="5124235177"/>
    </cacheField>
    <cacheField name="Project" numFmtId="0">
      <sharedItems containsBlank="1"/>
    </cacheField>
    <cacheField name="Address" numFmtId="0">
      <sharedItems/>
    </cacheField>
    <cacheField name="Class" numFmtId="0">
      <sharedItems containsBlank="1" count="14">
        <s v="B"/>
        <s v="n/a"/>
        <s v="A"/>
        <s v="C"/>
        <m/>
        <s v=" " u="1"/>
        <s v="A+" u="1"/>
        <s v="A-" u="1"/>
        <s v="n./a" u="1"/>
        <s v="Warehouse" u="1"/>
        <s v="Flex" u="1"/>
        <s v="           A" u="1"/>
        <s v="B+" u="1"/>
        <s v="Medical" u="1"/>
      </sharedItems>
    </cacheField>
    <cacheField name="SF" numFmtId="164">
      <sharedItems containsSemiMixedTypes="0" containsString="0" containsNumber="1" containsInteger="1" minValue="360" maxValue="102587"/>
    </cacheField>
    <cacheField name="Rate" numFmtId="0">
      <sharedItems containsMixedTypes="1" containsNumber="1" minValue="0.93" maxValue="36"/>
    </cacheField>
    <cacheField name="Expenses" numFmtId="0">
      <sharedItems containsBlank="1" containsMixedTypes="1" containsNumber="1" minValue="0" maxValue="17.28" count="41">
        <s v="FS"/>
        <s v="Gross"/>
        <s v="Gross + E"/>
        <s v="NNN"/>
        <m/>
        <n v="8.8800000000000008"/>
        <s v="Full Service PLUS E &amp; J"/>
        <n v="9.67"/>
        <s v="Full Service"/>
        <n v="17.28"/>
        <n v="14.75"/>
        <s v="NNN "/>
        <s v="Negotiable"/>
        <s v="Plus E&amp;J"/>
        <s v="Call to Discuss"/>
        <s v="Gross plus utilities"/>
        <n v="2.86"/>
        <s v="Base Year"/>
        <n v="9.83"/>
        <n v="0" u="1"/>
        <n v="13" u="1"/>
        <n v="12.3" u="1"/>
        <n v="1.8" u="1"/>
        <n v="10.61" u="1"/>
        <n v="10.210000000000001" u="1"/>
        <n v="15.53" u="1"/>
        <n v="10.81" u="1"/>
        <n v="8.85" u="1"/>
        <n v="12.34" u="1"/>
        <n v="9.9499999999999993" u="1"/>
        <n v="10.75" u="1"/>
        <n v="6.5" u="1"/>
        <n v="14.61" u="1"/>
        <n v="11.12" u="1"/>
        <n v="3.98" u="1"/>
        <n v="9.5" u="1"/>
        <n v="13.92" u="1"/>
        <n v="10" u="1"/>
        <n v="10.4" u="1"/>
        <n v="10.5" u="1"/>
        <n v="7.84" u="1"/>
      </sharedItems>
    </cacheField>
    <cacheField name="Start" numFmtId="0">
      <sharedItems containsDate="1" containsMixedTypes="1" minDate="2012-06-01T00:00:00" maxDate="2014-05-02T00:00:00"/>
    </cacheField>
    <cacheField name="End" numFmtId="0">
      <sharedItems containsDate="1" containsBlank="1" containsMixedTypes="1" minDate="2013-12-14T00:00:00" maxDate="2023-12-01T00:00:00"/>
    </cacheField>
    <cacheField name="Term" numFmtId="0">
      <sharedItems containsBlank="1" containsMixedTypes="1" containsNumber="1" minValue="0.73333333333333328" maxValue="120.26666666666667"/>
    </cacheField>
    <cacheField name="Sector" numFmtId="0">
      <sharedItems containsBlank="1" count="29">
        <s v="S"/>
        <s v="SW"/>
        <s v="CBD"/>
        <s v="NW"/>
        <s v="SE"/>
        <s v="NE"/>
        <s v="C"/>
        <s v="N "/>
        <s v="Cedar Park"/>
        <s v="FNW"/>
        <m u="1"/>
        <s v="SC" u="1"/>
        <s v="North" u="1"/>
        <s v="CBS" u="1"/>
        <s v="S " u="1"/>
        <s v="East" u="1"/>
        <s v="south" u="1"/>
        <s v="C " u="1"/>
        <s v="RRE" u="1"/>
        <s v="SOCO" u="1"/>
        <s v="RR" u="1"/>
        <s v="Central" u="1"/>
        <s v="SE Ind" u="1"/>
        <s v="North Ind" u="1"/>
        <s v="North Central" u="1"/>
        <s v="NW - lake" u="1"/>
        <s v="NC" u="1"/>
        <s v="N" u="1"/>
        <s v="South Central" u="1"/>
      </sharedItems>
    </cacheField>
    <cacheField name="Comments" numFmtId="0">
      <sharedItems containsBlank="1" longText="1"/>
    </cacheField>
    <cacheField name="Entered" numFmtId="0">
      <sharedItems containsSemiMixedTypes="0" containsNonDate="0" containsDate="1" containsString="0" minDate="2011-11-01T00:00:00" maxDate="2013-11-19T00:00: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66">
  <r>
    <x v="0"/>
    <s v="AQUILA Commercial"/>
    <s v="Kristi Simmons"/>
    <s v="512-684-3800"/>
    <s v="2401 South IH-35"/>
    <s v="2401 South IH-35"/>
    <x v="0"/>
    <x v="0"/>
    <n v="16"/>
    <s v="FS"/>
    <s v="Immediate"/>
    <d v="2017-05-31T00:00:00"/>
    <n v="42.3"/>
    <x v="0"/>
    <s v="flexible term 1-3 yrs, 1st floor, furniture available, mostly open layout, shared bathroom &amp; restrooms, ample parking, private entrance"/>
    <d v="2013-09-01T00:00:00"/>
  </r>
  <r>
    <x v="1"/>
    <s v="AQUILA Commercial"/>
    <s v="Jay Lamy / Jon Wheless"/>
    <s v="512-684-3800"/>
    <s v="Slaughter Industrial Park"/>
    <s v="632 Ralph Ablanedo "/>
    <x v="1"/>
    <x v="1"/>
    <n v="0.93"/>
    <s v="Gross"/>
    <s v="Immediate"/>
    <d v="2015-08-31T00:00:00"/>
    <n v="21.3"/>
    <x v="1"/>
    <s v="$2,300 per month, 1 mile from slaughter lane &amp; IH35 intersection, 100% HVAC, 288 SF in office, 1 drive-in dock door, 2 phase power available."/>
    <d v="2013-11-18T00:00:00"/>
  </r>
  <r>
    <x v="0"/>
    <s v="AQUILA Commercial"/>
    <s v="Kristi Simmons/Jay Lamy"/>
    <s v="512-684-3800"/>
    <s v="3423 Bee Caves"/>
    <s v="3423 Bee Caves"/>
    <x v="0"/>
    <x v="2"/>
    <n v="17"/>
    <s v="Gross + E"/>
    <s v="Immediate"/>
    <d v="2015-12-15T00:00:00"/>
    <n v="24.766666666666666"/>
    <x v="1"/>
    <s v="Stand Alone Building, Three offices, one small conference room, one large training room, private restrooms, kitchen area, small storage areas"/>
    <d v="2013-09-01T00:00:00"/>
  </r>
  <r>
    <x v="0"/>
    <s v="AQUILA Commercial"/>
    <s v="Matt Wilhite/Jay Lamy"/>
    <s v="512-684-3800"/>
    <s v="Chase Tower"/>
    <s v="221 W 6th Street"/>
    <x v="2"/>
    <x v="3"/>
    <n v="24"/>
    <s v="NNN"/>
    <s v="Immediate"/>
    <d v="2019-07-19T00:00:00"/>
    <n v="67.900000000000006"/>
    <x v="2"/>
    <s v="Upto a 6 year term, 11th floor, heart of downtown Austin, flexible square footage, 1500-3500 SF."/>
    <d v="2013-09-01T00:00:00"/>
  </r>
  <r>
    <x v="0"/>
    <s v="AQUILA Commercial"/>
    <s v="Kristi Simmons/Jay Lamy"/>
    <s v="512-684-3800"/>
    <s v="Canyon Hills"/>
    <s v="11211 Taylor Draper Ln"/>
    <x v="0"/>
    <x v="4"/>
    <n v="21"/>
    <s v="FS"/>
    <s v="Immediate"/>
    <d v="2017-05-31T00:00:00"/>
    <n v="42.3"/>
    <x v="3"/>
    <s v="2nd floor, flexible term, 1:300 RSF parking ratio, plug&amp;play 20 cubes available, lobby exposure, 5 private offices, conference room &amp; break room "/>
    <d v="2013-09-01T00:00:00"/>
  </r>
  <r>
    <x v="0"/>
    <s v="AQUILA Commercial"/>
    <s v="Matt Wilhite"/>
    <s v="512-684-3800"/>
    <s v="Kaleido II"/>
    <s v="9390 Research Blvd"/>
    <x v="0"/>
    <x v="5"/>
    <n v="20"/>
    <s v="FS"/>
    <s v="Immediate"/>
    <d v="2014-09-30T00:00:00"/>
    <n v="10.266666666666667"/>
    <x v="3"/>
    <s v="Plug &amp; play space, fresh carpet and paint."/>
    <d v="2013-09-01T00:00:00"/>
  </r>
  <r>
    <x v="0"/>
    <s v="AQUILA Commercial"/>
    <s v="Chris Perry/Jon Wheless"/>
    <s v="512-684-3800"/>
    <s v="Stratum Executive Center"/>
    <s v="11044 Research Blvd"/>
    <x v="2"/>
    <x v="6"/>
    <n v="24.5"/>
    <s v="FS"/>
    <s v="Immediate"/>
    <d v="2017-11-30T00:00:00"/>
    <n v="48.266666666666666"/>
    <x v="3"/>
    <s v="Plug &amp; play space, shared fitness facility and close proxmity to Arboretum restaurants and shops"/>
    <d v="2013-09-01T00:00:00"/>
  </r>
  <r>
    <x v="0"/>
    <s v="AQUILA Commercial"/>
    <s v="Kristi Simmons"/>
    <s v="512-684-3800"/>
    <s v="Stonebridge Plaza I"/>
    <s v="9606 N MoPac Expy"/>
    <x v="2"/>
    <x v="7"/>
    <s v="Neg"/>
    <m/>
    <s v="Immediate"/>
    <d v="2015-09-30T00:00:00"/>
    <n v="22.266666666666666"/>
    <x v="3"/>
    <s v="Open area with exterior offices, reception area and large training room, new high-end finishes, 4:1,000 SF parking, 1st floor impressive visibility"/>
    <d v="2013-11-18T00:00:00"/>
  </r>
  <r>
    <x v="0"/>
    <s v="AQUILA Commercial"/>
    <s v="Chris Perry"/>
    <s v="512-684-3800"/>
    <s v="Barton Oaks Plaza III"/>
    <s v="901 S MoPac Expy"/>
    <x v="2"/>
    <x v="8"/>
    <n v="19.5"/>
    <s v="NNN"/>
    <s v="Immediate"/>
    <d v="2016-05-31T00:00:00"/>
    <n v="30.3"/>
    <x v="1"/>
    <s v="Creative office space, open floor plan, plug &amp; play with furniture available, convenient to CBD"/>
    <d v="2013-09-01T00:00:00"/>
  </r>
  <r>
    <x v="0"/>
    <s v="AQUILA Commercial"/>
    <s v="Jon Wheless/Joe Simmons"/>
    <s v="512-684-3800"/>
    <s v="Commerce Center South"/>
    <s v="3500 Comsouth Drive, Bldg 4"/>
    <x v="0"/>
    <x v="9"/>
    <s v="Neg"/>
    <m/>
    <s v="Immediate"/>
    <d v="2016-01-31T00:00:00"/>
    <n v="26.3"/>
    <x v="4"/>
    <s v="25% office / 75% unconditioned warehouse, 3 dock-high doors, above-standard finishout, ample power"/>
    <d v="2013-09-01T00:00:00"/>
  </r>
  <r>
    <x v="0"/>
    <s v="AQUILA Commercial"/>
    <s v="Kristi Simmons/Jay Lamy"/>
    <s v="512-684-3800"/>
    <s v="300 W 6th"/>
    <s v="300 W 6th Street"/>
    <x v="2"/>
    <x v="10"/>
    <s v="Neg."/>
    <m/>
    <s v="Immediate"/>
    <d v="2023-08-23T00:00:00"/>
    <n v="117.03333333333333"/>
    <x v="2"/>
    <s v="10 year or 5 year term, flexible floor plan, incredible city views, on-site fitness center, courtesy officer and restaurant."/>
    <d v="2013-09-01T00:00:00"/>
  </r>
  <r>
    <x v="1"/>
    <s v="AQUILA Commercial"/>
    <s v="Sloan Spaeth"/>
    <s v="512-684-3800"/>
    <s v="Stonelake 6"/>
    <s v="11000 N MoPac Expy"/>
    <x v="1"/>
    <x v="11"/>
    <s v="Neg"/>
    <m/>
    <s v="Immediate"/>
    <d v="2015-02-28T00:00:00"/>
    <n v="15.2"/>
    <x v="3"/>
    <s v="Building signage visible from MoPac, above standard office finish as well as heavily powered lab, furniture may be available"/>
    <d v="2013-11-18T00:00:00"/>
  </r>
  <r>
    <x v="1"/>
    <s v="AQUILA Commercial"/>
    <s v="Kristi Simmons"/>
    <s v="512-684-3800"/>
    <s v="Global Business Park C"/>
    <s v="1309 Rutherford Lane"/>
    <x v="1"/>
    <x v="12"/>
    <s v="Neg"/>
    <m/>
    <s v="Immediate"/>
    <d v="2016-12-31T00:00:00"/>
    <n v="37.299999999999997"/>
    <x v="5"/>
    <s v="Divisible to 20,780  SF, entire building available, term thru 12/31/16, rate negotiable, 23,943 RSF office/showroom, building uses - manufacturing or distribution"/>
    <d v="2013-11-18T00:00:00"/>
  </r>
  <r>
    <x v="0"/>
    <s v="Austin Office Space, Inc. "/>
    <s v="Matt Watson"/>
    <s v="512 349 7629"/>
    <s v="Austin Oaks - Medina Bldg"/>
    <s v="3445 Executive Center Drive #150"/>
    <x v="0"/>
    <x v="13"/>
    <n v="13"/>
    <n v="8.8800000000000008"/>
    <d v="2013-11-01T00:00:00"/>
    <d v="2015-12-01T00:00:00"/>
    <n v="24.3"/>
    <x v="3"/>
    <s v="Great lobby space at Austin Oaks… free parking."/>
    <d v="2013-08-15T00:00:00"/>
  </r>
  <r>
    <x v="0"/>
    <s v="Bluestone Partners"/>
    <s v="Eddy Bauman"/>
    <n v="5124235177"/>
    <s v="Atrium Office Centre"/>
    <s v="8701 MoPac"/>
    <x v="2"/>
    <x v="14"/>
    <n v="10"/>
    <s v="NNN"/>
    <d v="2012-09-01T00:00:00"/>
    <d v="2015-12-01T00:00:00"/>
    <n v="24.3"/>
    <x v="3"/>
    <s v="Ampple parking. Primarily open space configuration on ground floor. Atrium Office Centre has building common work out facilities AND conference room w/ seating to accommodate +-25 persons."/>
    <d v="2012-08-01T00:00:00"/>
  </r>
  <r>
    <x v="0"/>
    <s v="Bluestone Partners"/>
    <s v="Eddy Bauman"/>
    <n v="5124235177"/>
    <s v="Girling Building"/>
    <s v="3307 northland"/>
    <x v="0"/>
    <x v="15"/>
    <n v="22"/>
    <s v="Gross"/>
    <s v="Immediate"/>
    <d v="2016-07-31T00:00:00"/>
    <n v="32.299999999999997"/>
    <x v="6"/>
    <s v="Term variable between 36-60 months. Excellent space, new finishes w/ 4 window offices, 1 interior office, 1 conference room, 1 break area.Not divisible."/>
    <d v="2013-07-04T00:00:00"/>
  </r>
  <r>
    <x v="0"/>
    <s v="Bluestone Partners"/>
    <s v="Eddy Bauman"/>
    <n v="5124235177"/>
    <s v="Girling Building"/>
    <s v="3307 northland"/>
    <x v="0"/>
    <x v="16"/>
    <n v="22"/>
    <s v="Gross"/>
    <s v="Immediate"/>
    <d v="2016-07-01T00:00:00"/>
    <n v="31.3"/>
    <x v="6"/>
    <s v="Term variable between 36 months+; New finishes - open space configuration - directly off of the elevator lobby and with a break area. Divisible to +-900rsf."/>
    <d v="2013-07-04T00:00:00"/>
  </r>
  <r>
    <x v="0"/>
    <s v="Bluestone Partners"/>
    <s v="Eddy Bauman"/>
    <n v="5124235177"/>
    <s v="Arboretum Atrium"/>
    <s v="9737 Great Hills Trail"/>
    <x v="2"/>
    <x v="17"/>
    <n v="15"/>
    <s v="NNN"/>
    <d v="2012-06-01T00:00:00"/>
    <d v="2015-07-01T00:00:00"/>
    <n v="19.3"/>
    <x v="3"/>
    <s v="ground floor space, atrium office building, beautiful space that can be used for office or medical in present layout with little remodel. Divisible to 2000 min, W/  high glass ratio. Ample parking."/>
    <d v="2012-05-01T00:00:00"/>
  </r>
  <r>
    <x v="0"/>
    <s v="Captex Commercial Properties"/>
    <s v="Michael Oates - mike@captex.com"/>
    <s v="(512) 527-9600"/>
    <s v="Tower of the Hills"/>
    <s v="13809 Research Blvd., Austin, TX 78750"/>
    <x v="2"/>
    <x v="18"/>
    <n v="26"/>
    <s v="Gross"/>
    <s v="Immediate"/>
    <d v="2015-03-01T00:00:00"/>
    <n v="15.3"/>
    <x v="3"/>
    <m/>
    <d v="2013-08-15T00:00:00"/>
  </r>
  <r>
    <x v="0"/>
    <s v="CBRE"/>
    <s v="Nate Stricklen and John Gump"/>
    <s v="499.4921; 482.5578"/>
    <s v="Bank of America Center"/>
    <s v="515 Congress Avenue"/>
    <x v="2"/>
    <x v="19"/>
    <n v="22"/>
    <m/>
    <s v="Immediate"/>
    <d v="2018-09-01T00:00:00"/>
    <n v="57.3"/>
    <x v="2"/>
    <s v="Exceptional views of downtown. Walking distance to several restaurants. Open office space with plenty of natural light"/>
    <d v="2013-09-15T00:00:00"/>
  </r>
  <r>
    <x v="0"/>
    <s v="CBRE"/>
    <s v="Erin Morales and Nate Stricklen"/>
    <s v="499-4918; 499- 4921"/>
    <s v="The Crescent"/>
    <s v="127 E. Riverside Drive, Austin, TX 78704"/>
    <x v="0"/>
    <x v="20"/>
    <n v="15"/>
    <s v="Full Service PLUS E &amp; J"/>
    <d v="2013-10-01T00:00:00"/>
    <d v="2014-02-01T00:00:00"/>
    <n v="2.2999999999999998"/>
    <x v="6"/>
    <m/>
    <d v="2012-10-01T00:00:00"/>
  </r>
  <r>
    <x v="0"/>
    <s v="CBRE"/>
    <s v="Gaines Bagby;"/>
    <s v="499-4915"/>
    <s v="University Park"/>
    <s v="3300 N Interstate  35, Austin, TX 78705"/>
    <x v="2"/>
    <x v="21"/>
    <n v="10"/>
    <n v="9.67"/>
    <s v="Immediate"/>
    <d v="2018-11-30T00:00:00"/>
    <n v="60.266666666666666"/>
    <x v="6"/>
    <m/>
    <d v="2012-10-01T00:00:00"/>
  </r>
  <r>
    <x v="0"/>
    <s v="CBRE"/>
    <s v="Gaines Bagby"/>
    <s v="499-4915"/>
    <s v="The Park at Barton Creek"/>
    <s v="3711 S Mopac Expressway"/>
    <x v="2"/>
    <x v="22"/>
    <n v="16"/>
    <m/>
    <d v="2013-11-01T00:00:00"/>
    <d v="2018-03-31T00:00:00"/>
    <n v="52.3"/>
    <x v="1"/>
    <s v="Brand new high level classroom finishes.  May be able to combine with direct space for larger footprint.  Also, we may be able to deliver earlier occupancy if critical."/>
    <d v="2013-07-15T00:00:00"/>
  </r>
  <r>
    <x v="0"/>
    <s v="CBRE"/>
    <s v="Erin Morales and John Gump"/>
    <s v="512-499-4918 and 512-482-5578"/>
    <s v="Synergy Plaza North"/>
    <s v="11940 Jollyville road"/>
    <x v="0"/>
    <x v="23"/>
    <n v="17"/>
    <s v="Gross"/>
    <s v="Immediate"/>
    <d v="2016-04-30T00:00:00"/>
    <n v="29.266666666666666"/>
    <x v="3"/>
    <m/>
    <d v="2013-11-01T00:00:00"/>
  </r>
  <r>
    <x v="0"/>
    <s v="CBRE"/>
    <s v="Erin Morales and Nate Stricklen"/>
    <s v="499-4918 and 499-4921"/>
    <s v="6500 River Place Blvd."/>
    <s v="6500 River Place Blvd."/>
    <x v="2"/>
    <x v="24"/>
    <n v="19"/>
    <s v="Full Service"/>
    <s v="Immediate"/>
    <d v="2015-06-01T00:00:00"/>
    <n v="18.3"/>
    <x v="3"/>
    <s v="Exterior baclony attached to the space with exceptional views. On-site fitness center and on-site café. Open office space."/>
    <d v="2013-09-15T00:00:00"/>
  </r>
  <r>
    <x v="0"/>
    <s v="CBRE"/>
    <s v="Will Douglas and Jerry Frey"/>
    <s v="512-482-5508 and 512-499-4930"/>
    <s v="Chase Tower"/>
    <s v="221 West 6th Street"/>
    <x v="2"/>
    <x v="25"/>
    <n v="24.5"/>
    <n v="17.28"/>
    <s v="Immediate"/>
    <d v="2015-07-31T00:00:00"/>
    <n v="20.3"/>
    <x v="2"/>
    <s v="High end furniture available for sale"/>
    <d v="2013-11-01T00:00:00"/>
  </r>
  <r>
    <x v="0"/>
    <s v="Commercial Real Estate Solutions"/>
    <s v="David Dawkins"/>
    <s v="512-225-0045"/>
    <s v="Corners Office Building"/>
    <s v="3001 S. Lamar, 2nd Floor"/>
    <x v="0"/>
    <x v="26"/>
    <n v="16"/>
    <s v="Full Service"/>
    <s v="Immediate"/>
    <d v="2015-04-30T00:00:00"/>
    <n v="17.266666666666666"/>
    <x v="0"/>
    <s v="Furniture Available"/>
    <d v="2012-12-01T00:00:00"/>
  </r>
  <r>
    <x v="0"/>
    <s v="Commercial Real Estate Solutions"/>
    <s v="John Hanly"/>
    <s v="542-4000"/>
    <m/>
    <s v="111 Congress Ave"/>
    <x v="2"/>
    <x v="27"/>
    <n v="25"/>
    <n v="14.75"/>
    <s v="Immediate"/>
    <d v="2016-10-13T00:00:00"/>
    <n v="34.700000000000003"/>
    <x v="2"/>
    <m/>
    <d v="2012-06-01T00:00:00"/>
  </r>
  <r>
    <x v="0"/>
    <s v="Commercial Real Estate Solutions"/>
    <s v="David Dawkins"/>
    <s v="512-225-0045"/>
    <s v="Lakewood on the Park"/>
    <s v="7600 N. Captial of Texas, 3rd Floor"/>
    <x v="0"/>
    <x v="28"/>
    <n v="14"/>
    <s v="NNN"/>
    <s v="Immediate"/>
    <d v="2015-12-31T00:00:00"/>
    <n v="25.3"/>
    <x v="3"/>
    <s v="Furniture &amp; Phone Negotiable "/>
    <d v="2012-12-01T00:00:00"/>
  </r>
  <r>
    <x v="0"/>
    <s v="Commercial Real Estate Solutions"/>
    <s v="John Hanly"/>
    <s v="542-4000"/>
    <m/>
    <s v="600 Congress"/>
    <x v="2"/>
    <x v="29"/>
    <n v="22"/>
    <s v="Full Service"/>
    <s v="Immediate"/>
    <d v="2014-06-30T00:00:00"/>
    <n v="7.2666666666666666"/>
    <x v="2"/>
    <m/>
    <d v="2012-06-01T00:00:00"/>
  </r>
  <r>
    <x v="0"/>
    <s v="Don Cox Company"/>
    <s v="Don Cox"/>
    <s v="512-478-1711"/>
    <s v="Sublease "/>
    <s v="13809 Research Blvd, Austin, Texas 78759"/>
    <x v="2"/>
    <x v="18"/>
    <n v="16.5"/>
    <s v="NNN"/>
    <s v="Immediate"/>
    <s v="Flexible Term"/>
    <m/>
    <x v="5"/>
    <m/>
    <d v="2013-09-01T00:00:00"/>
  </r>
  <r>
    <x v="0"/>
    <s v="Don Cox Company"/>
    <s v="Don Cox"/>
    <s v="512-478-1711"/>
    <s v="Sublease"/>
    <s v="6034 W. Courtyard Drive, Ste 110"/>
    <x v="2"/>
    <x v="30"/>
    <n v="26"/>
    <s v="Full Service"/>
    <d v="2013-10-01T00:00:00"/>
    <d v="2014-10-01T00:00:00"/>
    <n v="10.3"/>
    <x v="3"/>
    <m/>
    <d v="2013-09-01T00:00:00"/>
  </r>
  <r>
    <x v="0"/>
    <s v="Don Cox Company"/>
    <s v="Don Cox"/>
    <s v="512-478-1711"/>
    <s v="Sublease"/>
    <s v="8000 Centre Park Drive, Austin, Texas 78754"/>
    <x v="2"/>
    <x v="31"/>
    <n v="10.5"/>
    <s v="Full Service"/>
    <s v="Immediate"/>
    <d v="2014-10-01T00:00:00"/>
    <n v="10.3"/>
    <x v="4"/>
    <m/>
    <d v="2013-09-01T00:00:00"/>
  </r>
  <r>
    <x v="0"/>
    <s v="Don Cox Company"/>
    <s v="Don Cox"/>
    <s v="512-478-1711"/>
    <s v="Sublease "/>
    <s v="7500 Rialto Blvd, Austin, Texas 78735"/>
    <x v="2"/>
    <x v="32"/>
    <n v="15"/>
    <s v="Full Service"/>
    <s v="Immediate"/>
    <d v="2017-03-01T00:00:00"/>
    <n v="39.299999999999997"/>
    <x v="1"/>
    <s v="Divisible to 7,000 sf"/>
    <d v="2013-09-01T00:00:00"/>
  </r>
  <r>
    <x v="0"/>
    <s v="Endeavor Real Estate Group"/>
    <s v="Jamil Alam"/>
    <s v="512-682-5575"/>
    <s v="Domain Gateway"/>
    <s v="2900 Esperanza Crossing"/>
    <x v="2"/>
    <x v="33"/>
    <s v="Call Agent"/>
    <s v="NNN "/>
    <d v="2013-12-15T00:00:00"/>
    <d v="2019-08-31T00:00:00"/>
    <n v="68.533333333333331"/>
    <x v="7"/>
    <s v="2nd floor - 34,396 SF - available 12/15/13; 3rd floor - 34,704 SF - available 3/1/14; 5th floor - 19,000 SF - available 7/1/14.  Lease term ends 8/31/19.  Up to 6:000 parking ration of which 3:1000 located in structured garage.  Furniture available.  Multiple fiber providers.  Chilled water HVAC system."/>
    <d v="2013-09-01T00:00:00"/>
  </r>
  <r>
    <x v="0"/>
    <s v="ESG Realty Advisors"/>
    <s v="Rodney Schwalbach"/>
    <s v="750-2523"/>
    <s v="Research Square"/>
    <s v="10435 Burnet Road Ste 125"/>
    <x v="3"/>
    <x v="34"/>
    <n v="10"/>
    <s v="NNN "/>
    <s v="Immediate"/>
    <d v="2016-02-01T00:00:00"/>
    <n v="26.3"/>
    <x v="7"/>
    <s v="nine offices, large meeting room, conference room, kitchen and two restrooms with cubicle space available now."/>
    <d v="2011-11-01T00:00:00"/>
  </r>
  <r>
    <x v="0"/>
    <s v="Grubb &amp; Ellis Company"/>
    <s v="Ron Losefsky"/>
    <s v="512-788-5876"/>
    <s v="Stratum Executive Center"/>
    <s v="11044 Research Blvd"/>
    <x v="2"/>
    <x v="35"/>
    <n v="19.5"/>
    <s v="Full Service"/>
    <s v="Immediate"/>
    <d v="2015-08-31T00:00:00"/>
    <n v="21.3"/>
    <x v="3"/>
    <m/>
    <d v="2011-11-01T00:00:00"/>
  </r>
  <r>
    <x v="0"/>
    <s v="HPI  Corporate Services "/>
    <s v="Cortland Lowe"/>
    <s v="512-538-1033"/>
    <s v="Plaza 7000"/>
    <s v="7000 North  Mopac"/>
    <x v="2"/>
    <x v="36"/>
    <n v="28"/>
    <s v="Full Service"/>
    <d v="2013-11-01T00:00:00"/>
    <d v="2017-04-30T00:00:00"/>
    <n v="41.266666666666666"/>
    <x v="7"/>
    <s v="Downtown views, high end finishes, full size break room, professional space"/>
    <d v="2013-08-01T00:00:00"/>
  </r>
  <r>
    <x v="0"/>
    <s v="HPI  Corporate Services "/>
    <s v="Doug Jones"/>
    <s v="512-538-0068"/>
    <s v="Lavaca Plaza"/>
    <s v="504 Lavaca Plaza"/>
    <x v="2"/>
    <x v="37"/>
    <n v="18"/>
    <s v="NNN"/>
    <s v="Immediate"/>
    <d v="2013-12-14T00:00:00"/>
    <n v="0.73333333333333328"/>
    <x v="2"/>
    <s v="Might consider demising, great downtown views, new ownership, structured parking"/>
    <d v="2013-09-15T00:00:00"/>
  </r>
  <r>
    <x v="0"/>
    <s v="Jones Lang LaSalle"/>
    <s v="Kathy Carbonetti_x000a_John Childers_x000a_Casey Obenhaus"/>
    <s v="512-225-2717_x000a_512-225-2711_x000a_512-225-1729"/>
    <s v="1300 Guadalupe"/>
    <s v="1300 Guadalupe Street"/>
    <x v="2"/>
    <x v="38"/>
    <n v="32"/>
    <s v="Full Service"/>
    <d v="2013-11-01T00:00:00"/>
    <m/>
    <s v=" "/>
    <x v="2"/>
    <s v="▪  Creative office space with exposed ceilings_x000a_▪  3 windowed offices, conference, break room and large open area with great natural light_x000a_▪  Elevator lobby exposure_x000a_▪  Recently renovated building with Class A finishes_x000a_▪  Ideal location two blocks from the Capitol and Travis County Courthouse_x000a_▪  Minutes from MoPac Expy and I-35_x000a_▪  Rooftop terrace with downtown and Capitol views"/>
    <d v="2013-08-15T00:00:00"/>
  </r>
  <r>
    <x v="0"/>
    <s v="Jones Lang LaSalle"/>
    <s v="Kathy Carbonetti_x000a_John Childers"/>
    <s v="512-225-2717_x000a_512-225-2711"/>
    <s v="4401 Westgate"/>
    <s v="4401 Westgate Dr_x000a_Austin, TX 78745"/>
    <x v="2"/>
    <x v="39"/>
    <n v="27"/>
    <s v="Full Service"/>
    <s v="Immediate"/>
    <d v="2014-10-31T00:00:00"/>
    <n v="11.3"/>
    <x v="0"/>
    <s v="▪  High profile elevator lobby exposure_x000a_▪  Large hardwall office configuration_x000a_▪  Reception and break/copy area_x000a_▪  Easy access to major thoroughfares_x000a_▪  5:1,000 structured parking_x000a_▪  Cabling in place"/>
    <d v="2013-08-15T00:00:00"/>
  </r>
  <r>
    <x v="0"/>
    <s v="Jones Lang LaSalle"/>
    <s v="Jake Ragusa_x000a_Ryan Bohls"/>
    <s v="225 2705_x000a_225 2720"/>
    <s v="Colonnade Office Center"/>
    <s v="12015 Park 35 Circle St"/>
    <x v="2"/>
    <x v="40"/>
    <n v="13"/>
    <s v="Full Service"/>
    <d v="2012-11-01T00:00:00"/>
    <d v="2017-04-30T00:00:00"/>
    <n v="41.266666666666666"/>
    <x v="7"/>
    <s v="▪    Some furniture available_x000a_ ▪    Covered parking 4.5 spaces per 1,000_x000a_ ▪    Additional 5 reserved covered spaces_x000a_ ▪    Existing break room_x000a_ ▪    Supplemental HVAC in IT room_x000a_ ▪    On site security_x000a_ ▪    On site deli serving breakfast and lunch_x000a_ ▪    1st floor with easy in and out access"/>
    <d v="2013-08-15T00:00:00"/>
  </r>
  <r>
    <x v="0"/>
    <s v="Jones Lang LaSalle"/>
    <s v="Jake Ragusa_x000a_Zane Cole"/>
    <s v="512-225-2705_x000a_512-225-2708"/>
    <s v="Waterford B"/>
    <s v="9233 Waterford Centre Blvd"/>
    <x v="0"/>
    <x v="41"/>
    <s v="Negotiable"/>
    <s v="Negotiable"/>
    <d v="2014-01-01T00:00:00"/>
    <d v="2016-01-31T00:00:00"/>
    <n v="25"/>
    <x v="5"/>
    <s v="▪  Value office space_x000a_▪  100% HVAC_x000a_▪  Furniture negotiable_x000a_▪  Approximately 800 SF of warehouse_x000a_▪  Grade level loading"/>
    <d v="2013-10-01T00:00:00"/>
  </r>
  <r>
    <x v="0"/>
    <s v="Jones Lang LaSalle"/>
    <s v="Casey Obenhaus_x000a_Russell Young"/>
    <s v="512-225-2722_x000a_512-225-1728"/>
    <s v="Blue Creek Plaza"/>
    <s v="301 Brushy Creek Rd_x000a_Austin, TX 78613"/>
    <x v="0"/>
    <x v="42"/>
    <n v="18"/>
    <s v="Plus E&amp;J"/>
    <s v="Immediate"/>
    <d v="2015-01-31T00:00:00"/>
    <n v="14.3"/>
    <x v="8"/>
    <s v=" ▪  Adjacent 1,332 RSF Available Direct_x000a_▪  Easy Access to Lakeline Mall_x000a_▪  Reception + Conference_x000a_▪  9 Offices + Open Area for 6+ Cubes_x000a_▪  Break Room + Work Area_x000a_▪  Restrooms Within Space"/>
    <d v="2013-08-15T00:00:00"/>
  </r>
  <r>
    <x v="0"/>
    <s v="Jones Lang LaSalle"/>
    <s v="Kathy Carbonetti_x000a_Casey Obenhaus"/>
    <s v="512-225-2717_x000a_512-225-1729"/>
    <s v="Tejas Plaza"/>
    <s v="2009 South Capital Texas Hwy"/>
    <x v="2"/>
    <x v="43"/>
    <s v="Negotiable"/>
    <s v="Negotiable"/>
    <d v="2013-10-01T00:00:00"/>
    <d v="2014-05-31T00:00:00"/>
    <n v="6.3"/>
    <x v="1"/>
    <s v="▪  Elevator lobby exposure_x000a_▪  Plug &amp; Play – wired and furniture may be available_x000a_▪  Layout consists of 2 conference rooms, 2 breakout rooms, copy room, break room, reception &amp; open area consisting of several cubicles &amp; workstations_x000a_▪  Hill country &amp; downtown views"/>
    <d v="2013-10-01T00:00:00"/>
  </r>
  <r>
    <x v="0"/>
    <s v="Jones Lang LaSalle"/>
    <s v="Russell Young_x000a_John Childers"/>
    <s v="512.225.1728_x000a_512.225.2711"/>
    <s v="The park at Barton Creek I"/>
    <s v="3711 S MoPac Expressway_x000a_Austin, TX 78746"/>
    <x v="2"/>
    <x v="44"/>
    <s v="Call to Discuss"/>
    <s v="Call to Discuss"/>
    <d v="2014-05-01T00:00:00"/>
    <d v="2016-05-31T00:00:00"/>
    <n v="25"/>
    <x v="0"/>
    <s v=" ▪  Park-like campus setting_x000a_▪  Flexible open floor plan_x000a_▪  Functional, efficient layout_x000a_▪  Structured parking _x000a_▪  Additional term available through Landlord"/>
    <d v="2013-09-15T00:00:00"/>
  </r>
  <r>
    <x v="0"/>
    <s v="Jones Lang LaSalle"/>
    <s v="Jake Ragusa_x000a_Kathy Carbonetti"/>
    <s v="512-225-2705_x000a_512-225-2717"/>
    <s v="Braker Pointe II"/>
    <s v="10801 N MoPac Expy_x000a_Austin, TX 78759"/>
    <x v="2"/>
    <x v="45"/>
    <n v="22"/>
    <s v="Full Service"/>
    <s v="Immediate"/>
    <d v="2017-12-31T00:00:00"/>
    <n v="49.3"/>
    <x v="5"/>
    <s v="▪  Energy Star labeled building_x000a_▪  Neighboring hotel within walking distance_x000a_▪  Easy access to major thoroughfares_x000a_▪  Courtyard with outdoor seating_x000a_▪  Some furniture available"/>
    <d v="2013-08-15T00:00:00"/>
  </r>
  <r>
    <x v="0"/>
    <s v="Jones Lang LaSalle"/>
    <s v="Kathy Carbonetti "/>
    <s v="512-225-2717"/>
    <s v="Penn Field Bldg C"/>
    <s v="3601 S Congress Ave"/>
    <x v="0"/>
    <x v="46"/>
    <n v="24"/>
    <s v="NNN"/>
    <d v="2013-10-01T00:00:00"/>
    <d v="2016-12-31T00:00:00"/>
    <n v="37.299999999999997"/>
    <x v="0"/>
    <s v="▪  Beautiful, “creative” office space with natural light _x000a_▪  “Non-toxic”, sustainable paints, plaster &amp; finish-out_x000a_▪  Built in workstations, 3 offices, conference, and  kitchen_x000a_▪  Furniture &amp; phone system negotiable _x000a_▪  Cabling in place_x000a_▪  5 reserved parking spaces_x000a_▪  Onsite restaurant (Opal Divine’s) _x000a_▪  Easy access to Hwy 71 and minutes to the central business district."/>
    <d v="2013-08-15T00:00:00"/>
  </r>
  <r>
    <x v="0"/>
    <s v="Jones Lang LaSalle"/>
    <s v="Elysia Ragusa_x000a_Russell Young_x000a_Casey Obenhaus"/>
    <s v="512-225-2706_x000a_512-225-1728_x000a_512-225-1729"/>
    <s v="One American Center"/>
    <s v="600 Congress Ave_x000a_Austin, TX 78701"/>
    <x v="2"/>
    <x v="47"/>
    <n v="22"/>
    <s v="NNN"/>
    <d v="2013-09-01T00:00:00"/>
    <d v="2023-11-30T00:00:00"/>
    <n v="120.26666666666667"/>
    <x v="2"/>
    <s v="▪  Professional space with hard-wall office configuration_x000a_▪  Elevator lobby exposure_x000a_▪  Furniture available_x000a_▪  TI Allowance potentially available _x000a_▪  Balcony access with great South views!_x000a_▪  Covered parking available_x000a_▪  In the heart of Downtown at Sixth and Congress_x000a_▪  On site deli, Starbucks &amp; Jamba Juice"/>
    <d v="2013-08-15T00:00:00"/>
  </r>
  <r>
    <x v="0"/>
    <s v="Jones Lang LaSalle"/>
    <s v="Diana Holford_x000a_Russell Young_x000a_Casey Obenhaus"/>
    <s v="512-225-2707_x000a_512-225-1728_x000a_512-225-1729"/>
    <s v="Barton Skyway II"/>
    <s v="1601 South MoPac Expy_x000a_Austin, TX 78746"/>
    <x v="2"/>
    <x v="48"/>
    <n v="15"/>
    <s v="NNN"/>
    <s v="Immediate"/>
    <d v="2018-09-30T00:00:00"/>
    <n v="58.266666666666666"/>
    <x v="0"/>
    <s v="▪  South wing_x000a_▪  Located in a campus environment with Downtown views_x000a_▪  Hard wall office layout _x000a_▪  Access to a large kitchen and break room_x000a_▪  Plug and Play – wired and furnished_x000a_▪  Large executive conference rooms_x000a_▪  Covered parking_x000a_▪  Convenient to Downtown"/>
    <d v="2013-08-15T00:00:00"/>
  </r>
  <r>
    <x v="2"/>
    <s v="Jones Lang LaSalle"/>
    <s v="Jeff Pace_x000a_Jake Ragusa_x000a_John Childers"/>
    <s v="512-225-2721_x000a_512-225-2705_x000a_512-225-2711"/>
    <s v="Met Center 10"/>
    <s v="7551 Metro Center"/>
    <x v="0"/>
    <x v="49"/>
    <s v="Negotaible"/>
    <m/>
    <d v="2013-08-01T00:00:00"/>
    <d v="2015-06-30T00:00:00"/>
    <n v="19.266666666666666"/>
    <x v="4"/>
    <s v="▪  50% office; 50% warehouse_x000a_▪  100% HVAC with drop ceiling_x000a_▪  End cap space with abundant natural light_x000a_▪  Dock high and grade level loading_x000a_▪  Signage available_x000a_▪  Furniture may be available"/>
    <d v="2013-08-15T00:00:00"/>
  </r>
  <r>
    <x v="0"/>
    <s v="Jones Lang LaSalle"/>
    <s v="Russell Young_x000a_Ryan Bohls"/>
    <s v="225.1728_x000a_225.2720"/>
    <s v="100 Congress"/>
    <s v="100 Congress Ave"/>
    <x v="2"/>
    <x v="50"/>
    <s v="Negotiable"/>
    <s v="Negotiable"/>
    <s v="Immediate"/>
    <d v="2014-08-31T00:00:00"/>
    <n v="9.3000000000000007"/>
    <x v="2"/>
    <s v="▪     Strong credit sublessor_x000a_▪     15th floor, elevator lobby exposure_x000a_▪     Hard wall office layout with several open areas and conference rooms_x000a_▪     Lots of natural light_x000a_▪     Incredible downtown, Lady Bird Lake and Hill Country Views_x000a_▪     Covered parking available_x000a_▪     On site health facility and deli_x000a_▪     Immediate access to Lady Bird Lake"/>
    <d v="2013-08-15T00:00:00"/>
  </r>
  <r>
    <x v="0"/>
    <s v="Jones Lang LaSalle"/>
    <s v="Diana Holford_x000a_Kathy Carbonetti_x000a_Casey Obenhaus"/>
    <s v="512-225-2707_x000a_512-225-2717_x000a_512-225-1729"/>
    <s v="Riata Corporate Park 8"/>
    <s v="12365-B Riata Trace Pky"/>
    <x v="2"/>
    <x v="51"/>
    <n v="24"/>
    <s v="Full Service"/>
    <d v="2013-08-01T00:00:00"/>
    <m/>
    <s v=" "/>
    <x v="3"/>
    <s v="▪  East wing of 2nd floor_x000a_▪  Located in a campus environment surrounded by recreational facilities_x000a_▪  Access to showers and exercise room within the corporate park_x000a_▪  Hard wall office layout with some open cubicle space_x000a_▪  Large kitchen and break room_x000a_▪  Plug and Play – wired and furnished_x000a_▪  Large executive conference rooms_x000a_▪  Lab with extra air and power_x000a_▪  Server room with dedicated cooling and power"/>
    <d v="2013-08-15T00:00:00"/>
  </r>
  <r>
    <x v="0"/>
    <s v="Jones Lang LaSalle"/>
    <s v="Diana Holford_x000a_Kathy Carbonetti"/>
    <s v="512-225-2707_x000a_512-225-2717"/>
    <s v="Lakewood Center I"/>
    <s v="6801 N Capital of Texas Hwy_x000a_Austin, TX 78731"/>
    <x v="0"/>
    <x v="52"/>
    <n v="14"/>
    <s v="NNN"/>
    <s v="Immediate"/>
    <d v="2014-10-31T00:00:00"/>
    <n v="11.3"/>
    <x v="3"/>
    <s v="▪  High profile elevator lobby exposure_x000a_▪  Mostly open plan_x000a_▪  Recently renovated_x000a_▪  4/1,000 parking - some covered_x000a_▪  Some furniture available_x000a_▪  2013 operating expenses are $12.95"/>
    <d v="2013-08-15T00:00:00"/>
  </r>
  <r>
    <x v="1"/>
    <s v="Jones Lang LaSalle"/>
    <s v="Zane Cole_x000a_Casey Obenhaus"/>
    <s v="512-225-2708_x000a_512-225-1729"/>
    <s v="1307 Smith Rd"/>
    <s v="1307 Smith Road"/>
    <x v="0"/>
    <x v="53"/>
    <s v="Negotiable"/>
    <m/>
    <s v="Immediate"/>
    <m/>
    <s v=" "/>
    <x v="4"/>
    <s v="▪  24’ clear height_x000a_▪  9 dock doors: 3 dock high, 6 grade_x000a_▪  Fenced outside storage_x000a_▪  Easy access to major thoroughfares_x000a_▪  Visibility on Hwy 183 "/>
    <d v="2013-08-15T00:00:00"/>
  </r>
  <r>
    <x v="0"/>
    <s v="Jones Lang LaSalle"/>
    <s v="Russell Young_x000a_John Childers"/>
    <s v="512.225.1728_x000a_512.225.2711"/>
    <s v="The park at Barton Creek II"/>
    <s v="3711 S MoPac Expressway_x000a_Austin, TX 78746"/>
    <x v="2"/>
    <x v="54"/>
    <s v="Call to Discuss"/>
    <s v="Call to Discuss"/>
    <d v="2014-05-01T00:00:00"/>
    <d v="2016-05-31T00:00:00"/>
    <n v="25"/>
    <x v="0"/>
    <s v="▪  Rare, large block of contiguous space_x000a_▪  Park-like campus setting_x000a_▪  Corporate headquarters build-out_x000a_▪  Functional, efficient layout_x000a_▪  Structured parking_x000a_▪  Additional term available through Landlord"/>
    <d v="2013-09-15T00:00:00"/>
  </r>
  <r>
    <x v="0"/>
    <s v="Office Solutions"/>
    <s v="Tami Greenberg/Dustin Graf"/>
    <s v="476-5551"/>
    <s v="Scarbrough Building"/>
    <s v="101 West 6th, Suite 809"/>
    <x v="2"/>
    <x v="55"/>
    <n v="29.79"/>
    <s v="Gross"/>
    <s v="Immediate"/>
    <d v="2014-06-01T00:00:00"/>
    <n v="6.3"/>
    <x v="2"/>
    <m/>
    <d v="2012-01-15T00:00:00"/>
  </r>
  <r>
    <x v="0"/>
    <s v="Office Solutions"/>
    <s v="Tami Greenberg"/>
    <s v="476-5551"/>
    <s v="Littlefield Building"/>
    <s v="106 E 6th Suite 550"/>
    <x v="2"/>
    <x v="56"/>
    <n v="31.578947368421041"/>
    <s v="Full Service"/>
    <s v="Immediate"/>
    <d v="2015-02-01T00:00:00"/>
    <n v="14.3"/>
    <x v="2"/>
    <s v="or make us an offer"/>
    <d v="2013-08-15T00:00:00"/>
  </r>
  <r>
    <x v="1"/>
    <s v="Office Solutions"/>
    <s v="Tami Greenberg"/>
    <s v="476-5551"/>
    <m/>
    <s v="632 Ralph Ablanedo Suite 204"/>
    <x v="4"/>
    <x v="1"/>
    <n v="12.195121951219512"/>
    <s v="Gross plus utilities"/>
    <s v="Immediate"/>
    <d v="2016-08-16T00:00:00"/>
    <n v="32.799999999999997"/>
    <x v="0"/>
    <s v="Warehouse has air conditioning"/>
    <d v="2013-08-15T00:00:00"/>
  </r>
  <r>
    <x v="0"/>
    <s v="Oxford Commercial"/>
    <s v="Greg Johnston &amp; Brent Powdrill"/>
    <s v="474-2400"/>
    <s v="Crossings @ Lakeline I"/>
    <s v="11001 Lakeline Boulevard"/>
    <x v="2"/>
    <x v="57"/>
    <n v="22.5"/>
    <s v="Full Service"/>
    <s v="Immediate"/>
    <d v="2018-01-31T00:00:00"/>
    <n v="50.3"/>
    <x v="9"/>
    <m/>
    <d v="2013-08-15T00:00:00"/>
  </r>
  <r>
    <x v="2"/>
    <s v="Reliance Commercial Realty"/>
    <s v="Tom Pagel"/>
    <s v="964-5807"/>
    <s v="Cameron Centre"/>
    <s v="8200 Cameron Road"/>
    <x v="0"/>
    <x v="58"/>
    <n v="10.56"/>
    <n v="2.86"/>
    <s v="Immediate"/>
    <d v="2014-06-14T00:00:00"/>
    <n v="6.7333333333333334"/>
    <x v="5"/>
    <s v="Nice space - move-in ready.  Longer term possible."/>
    <d v="2013-02-01T00:00:00"/>
  </r>
  <r>
    <x v="0"/>
    <s v="Reunion Commercial"/>
    <s v="Carl Williams"/>
    <s v="294-6775"/>
    <s v="823 Congress Ave."/>
    <s v="823 Congress Ave"/>
    <x v="0"/>
    <x v="59"/>
    <s v=" "/>
    <s v="NNN"/>
    <s v="Immediate"/>
    <d v="2015-12-31T00:00:00"/>
    <n v="25.3"/>
    <x v="2"/>
    <s v="Suite 800, Full floor…new TI"/>
    <d v="2012-11-15T00:00:00"/>
  </r>
  <r>
    <x v="0"/>
    <s v="Sandalwood"/>
    <s v="Colin Hodges"/>
    <s v="512-329-0752"/>
    <m/>
    <s v="6101 W. Courtyard Dr"/>
    <x v="0"/>
    <x v="60"/>
    <n v="36"/>
    <s v="Full Service"/>
    <s v="Immediate"/>
    <d v="2014-11-01T00:00:00"/>
    <n v="11.3"/>
    <x v="1"/>
    <m/>
    <d v="2013-11-01T00:00:00"/>
  </r>
  <r>
    <x v="0"/>
    <s v="Sandalwood"/>
    <s v="Colin Hodges"/>
    <s v="512-329-0752"/>
    <m/>
    <s v="6101 W. Courtyard Dr"/>
    <x v="3"/>
    <x v="60"/>
    <n v="33.17"/>
    <s v="Full Service"/>
    <s v="Immediate"/>
    <s v=" "/>
    <s v=" "/>
    <x v="1"/>
    <m/>
    <d v="2013-10-01T00:00:00"/>
  </r>
  <r>
    <x v="0"/>
    <s v="The Aleshire Company"/>
    <s v="Jon Aleshire"/>
    <s v="334-6344"/>
    <s v="Westpark Bldg. II"/>
    <s v="8140 Mopac, Bld 2 - Suite 120"/>
    <x v="0"/>
    <x v="61"/>
    <n v="17.5"/>
    <s v="Base Year"/>
    <s v="Immediate"/>
    <d v="2016-04-01T00:00:00"/>
    <n v="28.3"/>
    <x v="3"/>
    <s v="first floor buidling lobby"/>
    <d v="2012-03-01T00:00:00"/>
  </r>
  <r>
    <x v="3"/>
    <s v="The Kucera Companies"/>
    <s v="Gay Ruggiano"/>
    <s v="512 279-9233"/>
    <s v="The Shops at River Place"/>
    <s v="10601 FM 2222 Austin, Tx 78730"/>
    <x v="4"/>
    <x v="62"/>
    <n v="23"/>
    <n v="9.83"/>
    <d v="2013-11-01T00:00:00"/>
    <d v="2016-01-31T00:00:00"/>
    <n v="26.3"/>
    <x v="3"/>
    <s v="Beautifully finished out dental space (no dentists or endodontists allowed)"/>
    <d v="2013-08-15T00:00:00"/>
  </r>
</pivotCacheRecords>
</file>

<file path=xl/pivotCache/pivotCacheRecords2.xml><?xml version="1.0" encoding="utf-8"?>
<pivotCacheRecords xmlns="http://schemas.openxmlformats.org/spreadsheetml/2006/main" xmlns:r="http://schemas.openxmlformats.org/officeDocument/2006/relationships" count="66">
  <r>
    <x v="0"/>
    <s v="AQUILA Commercial"/>
    <s v="Kristi Simmons"/>
    <s v="512-684-3800"/>
    <s v="2401 South IH-35"/>
    <s v="2401 South IH-35"/>
    <x v="0"/>
    <n v="1265"/>
    <n v="16"/>
    <x v="0"/>
    <s v="Immediate"/>
    <d v="2017-05-31T00:00:00"/>
    <n v="42.3"/>
    <x v="0"/>
    <s v="flexible term 1-3 yrs, 1st floor, furniture available, mostly open layout, shared bathroom &amp; restrooms, ample parking, private entrance"/>
    <d v="2013-09-01T00:00:00"/>
  </r>
  <r>
    <x v="1"/>
    <s v="AQUILA Commercial"/>
    <s v="Jay Lamy / Jon Wheless"/>
    <s v="512-684-3800"/>
    <s v="Slaughter Industrial Park"/>
    <s v="632 Ralph Ablanedo "/>
    <x v="1"/>
    <n v="2460"/>
    <n v="0.93"/>
    <x v="1"/>
    <s v="Immediate"/>
    <d v="2015-08-31T00:00:00"/>
    <n v="21.3"/>
    <x v="1"/>
    <s v="$2,300 per month, 1 mile from slaughter lane &amp; IH35 intersection, 100% HVAC, 288 SF in office, 1 drive-in dock door, 2 phase power available."/>
    <d v="2013-11-18T00:00:00"/>
  </r>
  <r>
    <x v="0"/>
    <s v="AQUILA Commercial"/>
    <s v="Kristi Simmons/Jay Lamy"/>
    <s v="512-684-3800"/>
    <s v="3423 Bee Caves"/>
    <s v="3423 Bee Caves"/>
    <x v="0"/>
    <n v="3200"/>
    <n v="17"/>
    <x v="2"/>
    <s v="Immediate"/>
    <d v="2015-12-15T00:00:00"/>
    <n v="24.766666666666666"/>
    <x v="1"/>
    <s v="Stand Alone Building, Three offices, one small conference room, one large training room, private restrooms, kitchen area, small storage areas"/>
    <d v="2013-09-01T00:00:00"/>
  </r>
  <r>
    <x v="0"/>
    <s v="AQUILA Commercial"/>
    <s v="Matt Wilhite/Jay Lamy"/>
    <s v="512-684-3800"/>
    <s v="Chase Tower"/>
    <s v="221 W 6th Street"/>
    <x v="2"/>
    <n v="3500"/>
    <n v="24"/>
    <x v="3"/>
    <s v="Immediate"/>
    <d v="2019-07-19T00:00:00"/>
    <n v="67.900000000000006"/>
    <x v="2"/>
    <s v="Upto a 6 year term, 11th floor, heart of downtown Austin, flexible square footage, 1500-3500 SF."/>
    <d v="2013-09-01T00:00:00"/>
  </r>
  <r>
    <x v="0"/>
    <s v="AQUILA Commercial"/>
    <s v="Kristi Simmons/Jay Lamy"/>
    <s v="512-684-3800"/>
    <s v="Canyon Hills"/>
    <s v="11211 Taylor Draper Ln"/>
    <x v="0"/>
    <n v="3602"/>
    <n v="21"/>
    <x v="0"/>
    <s v="Immediate"/>
    <d v="2017-05-31T00:00:00"/>
    <n v="42.3"/>
    <x v="3"/>
    <s v="2nd floor, flexible term, 1:300 RSF parking ratio, plug&amp;play 20 cubes available, lobby exposure, 5 private offices, conference room &amp; break room "/>
    <d v="2013-09-01T00:00:00"/>
  </r>
  <r>
    <x v="0"/>
    <s v="AQUILA Commercial"/>
    <s v="Matt Wilhite"/>
    <s v="512-684-3800"/>
    <s v="Kaleido II"/>
    <s v="9390 Research Blvd"/>
    <x v="0"/>
    <n v="4440"/>
    <n v="20"/>
    <x v="0"/>
    <s v="Immediate"/>
    <d v="2014-09-30T00:00:00"/>
    <n v="10.266666666666667"/>
    <x v="3"/>
    <s v="Plug &amp; play space, fresh carpet and paint."/>
    <d v="2013-09-01T00:00:00"/>
  </r>
  <r>
    <x v="0"/>
    <s v="AQUILA Commercial"/>
    <s v="Chris Perry/Jon Wheless"/>
    <s v="512-684-3800"/>
    <s v="Stratum Executive Center"/>
    <s v="11044 Research Blvd"/>
    <x v="2"/>
    <n v="5490"/>
    <n v="24.5"/>
    <x v="0"/>
    <s v="Immediate"/>
    <d v="2017-11-30T00:00:00"/>
    <n v="48.266666666666666"/>
    <x v="3"/>
    <s v="Plug &amp; play space, shared fitness facility and close proxmity to Arboretum restaurants and shops"/>
    <d v="2013-09-01T00:00:00"/>
  </r>
  <r>
    <x v="0"/>
    <s v="AQUILA Commercial"/>
    <s v="Kristi Simmons"/>
    <s v="512-684-3800"/>
    <s v="Stonebridge Plaza I"/>
    <s v="9606 N MoPac Expy"/>
    <x v="2"/>
    <n v="5658"/>
    <s v="Neg"/>
    <x v="4"/>
    <s v="Immediate"/>
    <d v="2015-09-30T00:00:00"/>
    <n v="22.266666666666666"/>
    <x v="3"/>
    <s v="Open area with exterior offices, reception area and large training room, new high-end finishes, 4:1,000 SF parking, 1st floor impressive visibility"/>
    <d v="2013-11-18T00:00:00"/>
  </r>
  <r>
    <x v="0"/>
    <s v="AQUILA Commercial"/>
    <s v="Chris Perry"/>
    <s v="512-684-3800"/>
    <s v="Barton Oaks Plaza III"/>
    <s v="901 S MoPac Expy"/>
    <x v="2"/>
    <n v="5736"/>
    <n v="19.5"/>
    <x v="3"/>
    <s v="Immediate"/>
    <d v="2016-05-31T00:00:00"/>
    <n v="30.3"/>
    <x v="1"/>
    <s v="Creative office space, open floor plan, plug &amp; play with furniture available, convenient to CBD"/>
    <d v="2013-09-01T00:00:00"/>
  </r>
  <r>
    <x v="0"/>
    <s v="AQUILA Commercial"/>
    <s v="Jon Wheless/Joe Simmons"/>
    <s v="512-684-3800"/>
    <s v="Commerce Center South"/>
    <s v="3500 Comsouth Drive, Bldg 4"/>
    <x v="0"/>
    <n v="19200"/>
    <s v="Neg"/>
    <x v="4"/>
    <s v="Immediate"/>
    <d v="2016-01-31T00:00:00"/>
    <n v="26.3"/>
    <x v="4"/>
    <s v="25% office / 75% unconditioned warehouse, 3 dock-high doors, above-standard finishout, ample power"/>
    <d v="2013-09-01T00:00:00"/>
  </r>
  <r>
    <x v="0"/>
    <s v="AQUILA Commercial"/>
    <s v="Kristi Simmons/Jay Lamy"/>
    <s v="512-684-3800"/>
    <s v="300 W 6th"/>
    <s v="300 W 6th Street"/>
    <x v="2"/>
    <n v="21889"/>
    <s v="Neg."/>
    <x v="4"/>
    <s v="Immediate"/>
    <d v="2023-08-23T00:00:00"/>
    <n v="117.03333333333333"/>
    <x v="2"/>
    <s v="10 year or 5 year term, flexible floor plan, incredible city views, on-site fitness center, courtesy officer and restaurant."/>
    <d v="2013-09-01T00:00:00"/>
  </r>
  <r>
    <x v="1"/>
    <s v="AQUILA Commercial"/>
    <s v="Sloan Spaeth"/>
    <s v="512-684-3800"/>
    <s v="Stonelake 6"/>
    <s v="11000 N MoPac Expy"/>
    <x v="1"/>
    <n v="37800"/>
    <s v="Neg"/>
    <x v="4"/>
    <s v="Immediate"/>
    <d v="2015-02-28T00:00:00"/>
    <n v="15.2"/>
    <x v="3"/>
    <s v="Building signage visible from MoPac, above standard office finish as well as heavily powered lab, furniture may be available"/>
    <d v="2013-11-18T00:00:00"/>
  </r>
  <r>
    <x v="1"/>
    <s v="AQUILA Commercial"/>
    <s v="Kristi Simmons"/>
    <s v="512-684-3800"/>
    <s v="Global Business Park C"/>
    <s v="1309 Rutherford Lane"/>
    <x v="1"/>
    <n v="81920"/>
    <s v="Neg"/>
    <x v="4"/>
    <s v="Immediate"/>
    <d v="2016-12-31T00:00:00"/>
    <n v="37.299999999999997"/>
    <x v="5"/>
    <s v="Divisible to 20,780  SF, entire building available, term thru 12/31/16, rate negotiable, 23,943 RSF office/showroom, building uses - manufacturing or distribution"/>
    <d v="2013-11-18T00:00:00"/>
  </r>
  <r>
    <x v="0"/>
    <s v="Austin Office Space, Inc. "/>
    <s v="Matt Watson"/>
    <s v="512 349 7629"/>
    <s v="Austin Oaks - Medina Bldg"/>
    <s v="3445 Executive Center Drive #150"/>
    <x v="0"/>
    <n v="4552"/>
    <n v="13"/>
    <x v="5"/>
    <d v="2013-11-01T00:00:00"/>
    <d v="2015-12-01T00:00:00"/>
    <n v="24.3"/>
    <x v="3"/>
    <s v="Great lobby space at Austin Oaks… free parking."/>
    <d v="2013-08-15T00:00:00"/>
  </r>
  <r>
    <x v="0"/>
    <s v="Bluestone Partners"/>
    <s v="Eddy Bauman"/>
    <n v="5124235177"/>
    <s v="Atrium Office Centre"/>
    <s v="8701 MoPac"/>
    <x v="2"/>
    <n v="1500"/>
    <n v="10"/>
    <x v="3"/>
    <d v="2012-09-01T00:00:00"/>
    <d v="2015-12-01T00:00:00"/>
    <n v="24.3"/>
    <x v="3"/>
    <s v="Ampple parking. Primarily open space configuration on ground floor. Atrium Office Centre has building common work out facilities AND conference room w/ seating to accommodate +-25 persons."/>
    <d v="2012-08-01T00:00:00"/>
  </r>
  <r>
    <x v="0"/>
    <s v="Bluestone Partners"/>
    <s v="Eddy Bauman"/>
    <n v="5124235177"/>
    <s v="Girling Building"/>
    <s v="3307 northland"/>
    <x v="0"/>
    <n v="1594"/>
    <n v="22"/>
    <x v="1"/>
    <s v="Immediate"/>
    <d v="2016-07-31T00:00:00"/>
    <n v="32.299999999999997"/>
    <x v="6"/>
    <s v="Term variable between 36-60 months. Excellent space, new finishes w/ 4 window offices, 1 interior office, 1 conference room, 1 break area.Not divisible."/>
    <d v="2013-07-04T00:00:00"/>
  </r>
  <r>
    <x v="0"/>
    <s v="Bluestone Partners"/>
    <s v="Eddy Bauman"/>
    <n v="5124235177"/>
    <s v="Girling Building"/>
    <s v="3307 northland"/>
    <x v="0"/>
    <n v="1808"/>
    <n v="22"/>
    <x v="1"/>
    <s v="Immediate"/>
    <d v="2016-07-01T00:00:00"/>
    <n v="31.3"/>
    <x v="6"/>
    <s v="Term variable between 36 months+; New finishes - open space configuration - directly off of the elevator lobby and with a break area. Divisible to +-900rsf."/>
    <d v="2013-07-04T00:00:00"/>
  </r>
  <r>
    <x v="0"/>
    <s v="Bluestone Partners"/>
    <s v="Eddy Bauman"/>
    <n v="5124235177"/>
    <s v="Arboretum Atrium"/>
    <s v="9737 Great Hills Trail"/>
    <x v="2"/>
    <n v="8243"/>
    <n v="15"/>
    <x v="3"/>
    <d v="2012-06-01T00:00:00"/>
    <d v="2015-07-01T00:00:00"/>
    <n v="19.3"/>
    <x v="3"/>
    <s v="ground floor space, atrium office building, beautiful space that can be used for office or medical in present layout with little remodel. Divisible to 2000 min, W/  high glass ratio. Ample parking."/>
    <d v="2012-05-01T00:00:00"/>
  </r>
  <r>
    <x v="0"/>
    <s v="Captex Commercial Properties"/>
    <s v="Michael Oates - mike@captex.com"/>
    <s v="(512) 527-9600"/>
    <s v="Tower of the Hills"/>
    <s v="13809 Research Blvd., Austin, TX 78750"/>
    <x v="2"/>
    <n v="2021"/>
    <n v="26"/>
    <x v="1"/>
    <s v="Immediate"/>
    <d v="2015-03-01T00:00:00"/>
    <n v="15.3"/>
    <x v="3"/>
    <m/>
    <d v="2013-08-15T00:00:00"/>
  </r>
  <r>
    <x v="0"/>
    <s v="CBRE"/>
    <s v="Nate Stricklen and John Gump"/>
    <s v="499.4921; 482.5578"/>
    <s v="Bank of America Center"/>
    <s v="515 Congress Avenue"/>
    <x v="2"/>
    <n v="4397"/>
    <n v="22"/>
    <x v="4"/>
    <s v="Immediate"/>
    <d v="2018-09-01T00:00:00"/>
    <n v="57.3"/>
    <x v="2"/>
    <s v="Exceptional views of downtown. Walking distance to several restaurants. Open office space with plenty of natural light"/>
    <d v="2013-09-15T00:00:00"/>
  </r>
  <r>
    <x v="0"/>
    <s v="CBRE"/>
    <s v="Erin Morales and Nate Stricklen"/>
    <s v="499-4918; 499- 4921"/>
    <s v="The Crescent"/>
    <s v="127 E. Riverside Drive, Austin, TX 78704"/>
    <x v="0"/>
    <n v="4642"/>
    <n v="15"/>
    <x v="6"/>
    <d v="2013-10-01T00:00:00"/>
    <d v="2014-02-01T00:00:00"/>
    <n v="2.2999999999999998"/>
    <x v="6"/>
    <m/>
    <d v="2012-10-01T00:00:00"/>
  </r>
  <r>
    <x v="0"/>
    <s v="CBRE"/>
    <s v="Gaines Bagby;"/>
    <s v="499-4915"/>
    <s v="University Park"/>
    <s v="3300 N Interstate  35, Austin, TX 78705"/>
    <x v="2"/>
    <n v="6854"/>
    <n v="10"/>
    <x v="7"/>
    <s v="Immediate"/>
    <d v="2018-11-30T00:00:00"/>
    <n v="60.266666666666666"/>
    <x v="6"/>
    <m/>
    <d v="2012-10-01T00:00:00"/>
  </r>
  <r>
    <x v="0"/>
    <s v="CBRE"/>
    <s v="Gaines Bagby"/>
    <s v="499-4915"/>
    <s v="The Park at Barton Creek"/>
    <s v="3711 S Mopac Expressway"/>
    <x v="2"/>
    <n v="7082"/>
    <n v="16"/>
    <x v="4"/>
    <d v="2013-11-01T00:00:00"/>
    <d v="2018-03-31T00:00:00"/>
    <n v="52.3"/>
    <x v="1"/>
    <s v="Brand new high level classroom finishes.  May be able to combine with direct space for larger footprint.  Also, we may be able to deliver earlier occupancy if critical."/>
    <d v="2013-07-15T00:00:00"/>
  </r>
  <r>
    <x v="0"/>
    <s v="CBRE"/>
    <s v="Erin Morales and John Gump"/>
    <s v="512-499-4918 and 512-482-5578"/>
    <s v="Synergy Plaza North"/>
    <s v="11940 Jollyville road"/>
    <x v="0"/>
    <n v="8280"/>
    <n v="17"/>
    <x v="1"/>
    <s v="Immediate"/>
    <d v="2016-04-30T00:00:00"/>
    <n v="29.266666666666666"/>
    <x v="3"/>
    <m/>
    <d v="2013-11-01T00:00:00"/>
  </r>
  <r>
    <x v="0"/>
    <s v="CBRE"/>
    <s v="Erin Morales and Nate Stricklen"/>
    <s v="499-4918 and 499-4921"/>
    <s v="6500 River Place Blvd."/>
    <s v="6500 River Place Blvd."/>
    <x v="2"/>
    <n v="8806"/>
    <n v="19"/>
    <x v="8"/>
    <s v="Immediate"/>
    <d v="2015-06-01T00:00:00"/>
    <n v="18.3"/>
    <x v="3"/>
    <s v="Exterior baclony attached to the space with exceptional views. On-site fitness center and on-site café. Open office space."/>
    <d v="2013-09-15T00:00:00"/>
  </r>
  <r>
    <x v="0"/>
    <s v="CBRE"/>
    <s v="Will Douglas and Jerry Frey"/>
    <s v="512-482-5508 and 512-499-4930"/>
    <s v="Chase Tower"/>
    <s v="221 West 6th Street"/>
    <x v="2"/>
    <n v="11102"/>
    <n v="24.5"/>
    <x v="9"/>
    <s v="Immediate"/>
    <d v="2015-07-31T00:00:00"/>
    <n v="20.3"/>
    <x v="2"/>
    <s v="High end furniture available for sale"/>
    <d v="2013-11-01T00:00:00"/>
  </r>
  <r>
    <x v="0"/>
    <s v="Commercial Real Estate Solutions"/>
    <s v="David Dawkins"/>
    <s v="512-225-0045"/>
    <s v="Corners Office Building"/>
    <s v="3001 S. Lamar, 2nd Floor"/>
    <x v="0"/>
    <n v="1495"/>
    <n v="16"/>
    <x v="8"/>
    <s v="Immediate"/>
    <d v="2015-04-30T00:00:00"/>
    <n v="17.266666666666666"/>
    <x v="0"/>
    <s v="Furniture Available"/>
    <d v="2012-12-01T00:00:00"/>
  </r>
  <r>
    <x v="0"/>
    <s v="Commercial Real Estate Solutions"/>
    <s v="John Hanly"/>
    <s v="542-4000"/>
    <m/>
    <s v="111 Congress Ave"/>
    <x v="2"/>
    <n v="3733"/>
    <n v="25"/>
    <x v="10"/>
    <s v="Immediate"/>
    <d v="2016-10-13T00:00:00"/>
    <n v="34.700000000000003"/>
    <x v="2"/>
    <m/>
    <d v="2012-06-01T00:00:00"/>
  </r>
  <r>
    <x v="0"/>
    <s v="Commercial Real Estate Solutions"/>
    <s v="David Dawkins"/>
    <s v="512-225-0045"/>
    <s v="Lakewood on the Park"/>
    <s v="7600 N. Captial of Texas, 3rd Floor"/>
    <x v="0"/>
    <n v="4558"/>
    <n v="14"/>
    <x v="3"/>
    <s v="Immediate"/>
    <d v="2015-12-31T00:00:00"/>
    <n v="25.3"/>
    <x v="3"/>
    <s v="Furniture &amp; Phone Negotiable "/>
    <d v="2012-12-01T00:00:00"/>
  </r>
  <r>
    <x v="0"/>
    <s v="Commercial Real Estate Solutions"/>
    <s v="John Hanly"/>
    <s v="542-4000"/>
    <m/>
    <s v="600 Congress"/>
    <x v="2"/>
    <n v="22882"/>
    <n v="22"/>
    <x v="8"/>
    <s v="Immediate"/>
    <d v="2014-06-30T00:00:00"/>
    <n v="7.2666666666666666"/>
    <x v="2"/>
    <m/>
    <d v="2012-06-01T00:00:00"/>
  </r>
  <r>
    <x v="0"/>
    <s v="Don Cox Company"/>
    <s v="Don Cox"/>
    <s v="512-478-1711"/>
    <s v="Sublease "/>
    <s v="13809 Research Blvd, Austin, Texas 78759"/>
    <x v="2"/>
    <n v="2021"/>
    <n v="16.5"/>
    <x v="3"/>
    <s v="Immediate"/>
    <s v="Flexible Term"/>
    <m/>
    <x v="5"/>
    <m/>
    <d v="2013-09-01T00:00:00"/>
  </r>
  <r>
    <x v="0"/>
    <s v="Don Cox Company"/>
    <s v="Don Cox"/>
    <s v="512-478-1711"/>
    <s v="Sublease"/>
    <s v="6034 W. Courtyard Drive, Ste 110"/>
    <x v="2"/>
    <n v="2418"/>
    <n v="26"/>
    <x v="8"/>
    <d v="2013-10-01T00:00:00"/>
    <d v="2014-10-01T00:00:00"/>
    <n v="10.3"/>
    <x v="3"/>
    <m/>
    <d v="2013-09-01T00:00:00"/>
  </r>
  <r>
    <x v="0"/>
    <s v="Don Cox Company"/>
    <s v="Don Cox"/>
    <s v="512-478-1711"/>
    <s v="Sublease"/>
    <s v="8000 Centre Park Drive, Austin, Texas 78754"/>
    <x v="2"/>
    <n v="7073"/>
    <n v="10.5"/>
    <x v="8"/>
    <s v="Immediate"/>
    <d v="2014-10-01T00:00:00"/>
    <n v="10.3"/>
    <x v="4"/>
    <m/>
    <d v="2013-09-01T00:00:00"/>
  </r>
  <r>
    <x v="0"/>
    <s v="Don Cox Company"/>
    <s v="Don Cox"/>
    <s v="512-478-1711"/>
    <s v="Sublease "/>
    <s v="7500 Rialto Blvd, Austin, Texas 78735"/>
    <x v="2"/>
    <n v="36000"/>
    <n v="15"/>
    <x v="8"/>
    <s v="Immediate"/>
    <d v="2017-03-01T00:00:00"/>
    <n v="39.299999999999997"/>
    <x v="1"/>
    <s v="Divisible to 7,000 sf"/>
    <d v="2013-09-01T00:00:00"/>
  </r>
  <r>
    <x v="0"/>
    <s v="Endeavor Real Estate Group"/>
    <s v="Jamil Alam"/>
    <s v="512-682-5575"/>
    <s v="Domain Gateway"/>
    <s v="2900 Esperanza Crossing"/>
    <x v="2"/>
    <n v="88100"/>
    <s v="Call Agent"/>
    <x v="11"/>
    <d v="2013-12-15T00:00:00"/>
    <d v="2019-08-31T00:00:00"/>
    <n v="68.533333333333331"/>
    <x v="7"/>
    <s v="2nd floor - 34,396 SF - available 12/15/13; 3rd floor - 34,704 SF - available 3/1/14; 5th floor - 19,000 SF - available 7/1/14.  Lease term ends 8/31/19.  Up to 6:000 parking ration of which 3:1000 located in structured garage.  Furniture available.  Multiple fiber providers.  Chilled water HVAC system."/>
    <d v="2013-09-01T00:00:00"/>
  </r>
  <r>
    <x v="0"/>
    <s v="ESG Realty Advisors"/>
    <s v="Rodney Schwalbach"/>
    <s v="750-2523"/>
    <s v="Research Square"/>
    <s v="10435 Burnet Road Ste 125"/>
    <x v="3"/>
    <n v="4991"/>
    <n v="10"/>
    <x v="11"/>
    <s v="Immediate"/>
    <d v="2016-02-01T00:00:00"/>
    <n v="26.3"/>
    <x v="7"/>
    <s v="nine offices, large meeting room, conference room, kitchen and two restrooms with cubicle space available now."/>
    <d v="2011-11-01T00:00:00"/>
  </r>
  <r>
    <x v="0"/>
    <s v="Grubb &amp; Ellis Company"/>
    <s v="Ron Losefsky"/>
    <s v="512-788-5876"/>
    <s v="Stratum Executive Center"/>
    <s v="11044 Research Blvd"/>
    <x v="2"/>
    <n v="4055"/>
    <n v="19.5"/>
    <x v="8"/>
    <s v="Immediate"/>
    <d v="2015-08-31T00:00:00"/>
    <n v="21.3"/>
    <x v="3"/>
    <m/>
    <d v="2011-11-01T00:00:00"/>
  </r>
  <r>
    <x v="0"/>
    <s v="HPI  Corporate Services "/>
    <s v="Cortland Lowe"/>
    <s v="512-538-1033"/>
    <s v="Plaza 7000"/>
    <s v="7000 North  Mopac"/>
    <x v="2"/>
    <n v="3064"/>
    <n v="28"/>
    <x v="8"/>
    <d v="2013-11-01T00:00:00"/>
    <d v="2017-04-30T00:00:00"/>
    <n v="41.266666666666666"/>
    <x v="7"/>
    <s v="Downtown views, high end finishes, full size break room, professional space"/>
    <d v="2013-08-01T00:00:00"/>
  </r>
  <r>
    <x v="0"/>
    <s v="HPI  Corporate Services "/>
    <s v="Doug Jones"/>
    <s v="512-538-0068"/>
    <s v="Lavaca Plaza"/>
    <s v="504 Lavaca Plaza"/>
    <x v="2"/>
    <n v="4338"/>
    <n v="18"/>
    <x v="3"/>
    <s v="Immediate"/>
    <d v="2013-12-14T00:00:00"/>
    <n v="0.73333333333333328"/>
    <x v="2"/>
    <s v="Might consider demising, great downtown views, new ownership, structured parking"/>
    <d v="2013-09-15T00:00:00"/>
  </r>
  <r>
    <x v="0"/>
    <s v="Jones Lang LaSalle"/>
    <s v="Kathy Carbonetti_x000a_John Childers_x000a_Casey Obenhaus"/>
    <s v="512-225-2717_x000a_512-225-2711_x000a_512-225-1729"/>
    <s v="1300 Guadalupe"/>
    <s v="1300 Guadalupe Street"/>
    <x v="2"/>
    <n v="2481"/>
    <n v="32"/>
    <x v="8"/>
    <d v="2013-11-01T00:00:00"/>
    <m/>
    <s v=" "/>
    <x v="2"/>
    <s v="▪  Creative office space with exposed ceilings_x000a_▪  3 windowed offices, conference, break room and large open area with great natural light_x000a_▪  Elevator lobby exposure_x000a_▪  Recently renovated building with Class A finishes_x000a_▪  Ideal location two blocks from the Capitol and Travis County Courthouse_x000a_▪  Minutes from MoPac Expy and I-35_x000a_▪  Rooftop terrace with downtown and Capitol views"/>
    <d v="2013-08-15T00:00:00"/>
  </r>
  <r>
    <x v="0"/>
    <s v="Jones Lang LaSalle"/>
    <s v="Kathy Carbonetti_x000a_John Childers"/>
    <s v="512-225-2717_x000a_512-225-2711"/>
    <s v="4401 Westgate"/>
    <s v="4401 Westgate Dr_x000a_Austin, TX 78745"/>
    <x v="2"/>
    <n v="3350"/>
    <n v="27"/>
    <x v="8"/>
    <s v="Immediate"/>
    <d v="2014-10-31T00:00:00"/>
    <n v="11.3"/>
    <x v="0"/>
    <s v="▪  High profile elevator lobby exposure_x000a_▪  Large hardwall office configuration_x000a_▪  Reception and break/copy area_x000a_▪  Easy access to major thoroughfares_x000a_▪  5:1,000 structured parking_x000a_▪  Cabling in place"/>
    <d v="2013-08-15T00:00:00"/>
  </r>
  <r>
    <x v="0"/>
    <s v="Jones Lang LaSalle"/>
    <s v="Jake Ragusa_x000a_Ryan Bohls"/>
    <s v="225 2705_x000a_225 2720"/>
    <s v="Colonnade Office Center"/>
    <s v="12015 Park 35 Circle St"/>
    <x v="2"/>
    <n v="4079"/>
    <n v="13"/>
    <x v="8"/>
    <d v="2012-11-01T00:00:00"/>
    <d v="2017-04-30T00:00:00"/>
    <n v="41.266666666666666"/>
    <x v="7"/>
    <s v="▪    Some furniture available_x000a_ ▪    Covered parking 4.5 spaces per 1,000_x000a_ ▪    Additional 5 reserved covered spaces_x000a_ ▪    Existing break room_x000a_ ▪    Supplemental HVAC in IT room_x000a_ ▪    On site security_x000a_ ▪    On site deli serving breakfast and lunch_x000a_ ▪    1st floor with easy in and out access"/>
    <d v="2013-08-15T00:00:00"/>
  </r>
  <r>
    <x v="0"/>
    <s v="Jones Lang LaSalle"/>
    <s v="Jake Ragusa_x000a_Zane Cole"/>
    <s v="512-225-2705_x000a_512-225-2708"/>
    <s v="Waterford B"/>
    <s v="9233 Waterford Centre Blvd"/>
    <x v="0"/>
    <n v="4128"/>
    <s v="Negotiable"/>
    <x v="12"/>
    <d v="2014-01-01T00:00:00"/>
    <d v="2016-01-31T00:00:00"/>
    <n v="25"/>
    <x v="5"/>
    <s v="▪  Value office space_x000a_▪  100% HVAC_x000a_▪  Furniture negotiable_x000a_▪  Approximately 800 SF of warehouse_x000a_▪  Grade level loading"/>
    <d v="2013-10-01T00:00:00"/>
  </r>
  <r>
    <x v="0"/>
    <s v="Jones Lang LaSalle"/>
    <s v="Casey Obenhaus_x000a_Russell Young"/>
    <s v="512-225-2722_x000a_512-225-1728"/>
    <s v="Blue Creek Plaza"/>
    <s v="301 Brushy Creek Rd_x000a_Austin, TX 78613"/>
    <x v="0"/>
    <n v="4627"/>
    <n v="18"/>
    <x v="13"/>
    <s v="Immediate"/>
    <d v="2015-01-31T00:00:00"/>
    <n v="14.3"/>
    <x v="8"/>
    <s v=" ▪  Adjacent 1,332 RSF Available Direct_x000a_▪  Easy Access to Lakeline Mall_x000a_▪  Reception + Conference_x000a_▪  9 Offices + Open Area for 6+ Cubes_x000a_▪  Break Room + Work Area_x000a_▪  Restrooms Within Space"/>
    <d v="2013-08-15T00:00:00"/>
  </r>
  <r>
    <x v="0"/>
    <s v="Jones Lang LaSalle"/>
    <s v="Kathy Carbonetti_x000a_Casey Obenhaus"/>
    <s v="512-225-2717_x000a_512-225-1729"/>
    <s v="Tejas Plaza"/>
    <s v="2009 South Capital Texas Hwy"/>
    <x v="2"/>
    <n v="6736"/>
    <s v="Negotiable"/>
    <x v="12"/>
    <d v="2013-10-01T00:00:00"/>
    <d v="2014-05-31T00:00:00"/>
    <n v="6.3"/>
    <x v="1"/>
    <s v="▪  Elevator lobby exposure_x000a_▪  Plug &amp; Play – wired and furniture may be available_x000a_▪  Layout consists of 2 conference rooms, 2 breakout rooms, copy room, break room, reception &amp; open area consisting of several cubicles &amp; workstations_x000a_▪  Hill country &amp; downtown views"/>
    <d v="2013-10-01T00:00:00"/>
  </r>
  <r>
    <x v="0"/>
    <s v="Jones Lang LaSalle"/>
    <s v="Russell Young_x000a_John Childers"/>
    <s v="512.225.1728_x000a_512.225.2711"/>
    <s v="The park at Barton Creek I"/>
    <s v="3711 S MoPac Expressway_x000a_Austin, TX 78746"/>
    <x v="2"/>
    <n v="7058"/>
    <s v="Call to Discuss"/>
    <x v="14"/>
    <d v="2014-05-01T00:00:00"/>
    <d v="2016-05-31T00:00:00"/>
    <n v="25"/>
    <x v="0"/>
    <s v=" ▪  Park-like campus setting_x000a_▪  Flexible open floor plan_x000a_▪  Functional, efficient layout_x000a_▪  Structured parking _x000a_▪  Additional term available through Landlord"/>
    <d v="2013-09-15T00:00:00"/>
  </r>
  <r>
    <x v="0"/>
    <s v="Jones Lang LaSalle"/>
    <s v="Jake Ragusa_x000a_Kathy Carbonetti"/>
    <s v="512-225-2705_x000a_512-225-2717"/>
    <s v="Braker Pointe II"/>
    <s v="10801 N MoPac Expy_x000a_Austin, TX 78759"/>
    <x v="2"/>
    <n v="7946"/>
    <n v="22"/>
    <x v="8"/>
    <s v="Immediate"/>
    <d v="2017-12-31T00:00:00"/>
    <n v="49.3"/>
    <x v="5"/>
    <s v="▪  Energy Star labeled building_x000a_▪  Neighboring hotel within walking distance_x000a_▪  Easy access to major thoroughfares_x000a_▪  Courtyard with outdoor seating_x000a_▪  Some furniture available"/>
    <d v="2013-08-15T00:00:00"/>
  </r>
  <r>
    <x v="0"/>
    <s v="Jones Lang LaSalle"/>
    <s v="Kathy Carbonetti "/>
    <s v="512-225-2717"/>
    <s v="Penn Field Bldg C"/>
    <s v="3601 S Congress Ave"/>
    <x v="0"/>
    <n v="7963"/>
    <n v="24"/>
    <x v="3"/>
    <d v="2013-10-01T00:00:00"/>
    <d v="2016-12-31T00:00:00"/>
    <n v="37.299999999999997"/>
    <x v="0"/>
    <s v="▪  Beautiful, “creative” office space with natural light _x000a_▪  “Non-toxic”, sustainable paints, plaster &amp; finish-out_x000a_▪  Built in workstations, 3 offices, conference, and  kitchen_x000a_▪  Furniture &amp; phone system negotiable _x000a_▪  Cabling in place_x000a_▪  5 reserved parking spaces_x000a_▪  Onsite restaurant (Opal Divine’s) _x000a_▪  Easy access to Hwy 71 and minutes to the central business district."/>
    <d v="2013-08-15T00:00:00"/>
  </r>
  <r>
    <x v="0"/>
    <s v="Jones Lang LaSalle"/>
    <s v="Elysia Ragusa_x000a_Russell Young_x000a_Casey Obenhaus"/>
    <s v="512-225-2706_x000a_512-225-1728_x000a_512-225-1729"/>
    <s v="One American Center"/>
    <s v="600 Congress Ave_x000a_Austin, TX 78701"/>
    <x v="2"/>
    <n v="8597"/>
    <n v="22"/>
    <x v="3"/>
    <d v="2013-09-01T00:00:00"/>
    <d v="2023-11-30T00:00:00"/>
    <n v="120.26666666666667"/>
    <x v="2"/>
    <s v="▪  Professional space with hard-wall office configuration_x000a_▪  Elevator lobby exposure_x000a_▪  Furniture available_x000a_▪  TI Allowance potentially available _x000a_▪  Balcony access with great South views!_x000a_▪  Covered parking available_x000a_▪  In the heart of Downtown at Sixth and Congress_x000a_▪  On site deli, Starbucks &amp; Jamba Juice"/>
    <d v="2013-08-15T00:00:00"/>
  </r>
  <r>
    <x v="0"/>
    <s v="Jones Lang LaSalle"/>
    <s v="Diana Holford_x000a_Russell Young_x000a_Casey Obenhaus"/>
    <s v="512-225-2707_x000a_512-225-1728_x000a_512-225-1729"/>
    <s v="Barton Skyway II"/>
    <s v="1601 South MoPac Expy_x000a_Austin, TX 78746"/>
    <x v="2"/>
    <n v="12193"/>
    <n v="15"/>
    <x v="3"/>
    <s v="Immediate"/>
    <d v="2018-09-30T00:00:00"/>
    <n v="58.266666666666666"/>
    <x v="0"/>
    <s v="▪  South wing_x000a_▪  Located in a campus environment with Downtown views_x000a_▪  Hard wall office layout _x000a_▪  Access to a large kitchen and break room_x000a_▪  Plug and Play – wired and furnished_x000a_▪  Large executive conference rooms_x000a_▪  Covered parking_x000a_▪  Convenient to Downtown"/>
    <d v="2013-08-15T00:00:00"/>
  </r>
  <r>
    <x v="2"/>
    <s v="Jones Lang LaSalle"/>
    <s v="Jeff Pace_x000a_Jake Ragusa_x000a_John Childers"/>
    <s v="512-225-2721_x000a_512-225-2705_x000a_512-225-2711"/>
    <s v="Met Center 10"/>
    <s v="7551 Metro Center"/>
    <x v="0"/>
    <n v="13710"/>
    <s v="Negotaible"/>
    <x v="4"/>
    <d v="2013-08-01T00:00:00"/>
    <d v="2015-06-30T00:00:00"/>
    <n v="19.266666666666666"/>
    <x v="4"/>
    <s v="▪  50% office; 50% warehouse_x000a_▪  100% HVAC with drop ceiling_x000a_▪  End cap space with abundant natural light_x000a_▪  Dock high and grade level loading_x000a_▪  Signage available_x000a_▪  Furniture may be available"/>
    <d v="2013-08-15T00:00:00"/>
  </r>
  <r>
    <x v="0"/>
    <s v="Jones Lang LaSalle"/>
    <s v="Russell Young_x000a_Ryan Bohls"/>
    <s v="225.1728_x000a_225.2720"/>
    <s v="100 Congress"/>
    <s v="100 Congress Ave"/>
    <x v="2"/>
    <n v="13767"/>
    <s v="Negotiable"/>
    <x v="12"/>
    <s v="Immediate"/>
    <d v="2014-08-31T00:00:00"/>
    <n v="9.3000000000000007"/>
    <x v="2"/>
    <s v="▪     Strong credit sublessor_x000a_▪     15th floor, elevator lobby exposure_x000a_▪     Hard wall office layout with several open areas and conference rooms_x000a_▪     Lots of natural light_x000a_▪     Incredible downtown, Lady Bird Lake and Hill Country Views_x000a_▪     Covered parking available_x000a_▪     On site health facility and deli_x000a_▪     Immediate access to Lady Bird Lake"/>
    <d v="2013-08-15T00:00:00"/>
  </r>
  <r>
    <x v="0"/>
    <s v="Jones Lang LaSalle"/>
    <s v="Diana Holford_x000a_Kathy Carbonetti_x000a_Casey Obenhaus"/>
    <s v="512-225-2707_x000a_512-225-2717_x000a_512-225-1729"/>
    <s v="Riata Corporate Park 8"/>
    <s v="12365-B Riata Trace Pky"/>
    <x v="2"/>
    <n v="14610"/>
    <n v="24"/>
    <x v="8"/>
    <d v="2013-08-01T00:00:00"/>
    <m/>
    <s v=" "/>
    <x v="3"/>
    <s v="▪  East wing of 2nd floor_x000a_▪  Located in a campus environment surrounded by recreational facilities_x000a_▪  Access to showers and exercise room within the corporate park_x000a_▪  Hard wall office layout with some open cubicle space_x000a_▪  Large kitchen and break room_x000a_▪  Plug and Play – wired and furnished_x000a_▪  Large executive conference rooms_x000a_▪  Lab with extra air and power_x000a_▪  Server room with dedicated cooling and power"/>
    <d v="2013-08-15T00:00:00"/>
  </r>
  <r>
    <x v="0"/>
    <s v="Jones Lang LaSalle"/>
    <s v="Diana Holford_x000a_Kathy Carbonetti"/>
    <s v="512-225-2707_x000a_512-225-2717"/>
    <s v="Lakewood Center I"/>
    <s v="6801 N Capital of Texas Hwy_x000a_Austin, TX 78731"/>
    <x v="0"/>
    <n v="22510"/>
    <n v="14"/>
    <x v="3"/>
    <s v="Immediate"/>
    <d v="2014-10-31T00:00:00"/>
    <n v="11.3"/>
    <x v="3"/>
    <s v="▪  High profile elevator lobby exposure_x000a_▪  Mostly open plan_x000a_▪  Recently renovated_x000a_▪  4/1,000 parking - some covered_x000a_▪  Some furniture available_x000a_▪  2013 operating expenses are $12.95"/>
    <d v="2013-08-15T00:00:00"/>
  </r>
  <r>
    <x v="1"/>
    <s v="Jones Lang LaSalle"/>
    <s v="Zane Cole_x000a_Casey Obenhaus"/>
    <s v="512-225-2708_x000a_512-225-1729"/>
    <s v="1307 Smith Rd"/>
    <s v="1307 Smith Road"/>
    <x v="0"/>
    <n v="43280"/>
    <s v="Negotiable"/>
    <x v="4"/>
    <s v="Immediate"/>
    <m/>
    <s v=" "/>
    <x v="4"/>
    <s v="▪  24’ clear height_x000a_▪  9 dock doors: 3 dock high, 6 grade_x000a_▪  Fenced outside storage_x000a_▪  Easy access to major thoroughfares_x000a_▪  Visibility on Hwy 183 "/>
    <d v="2013-08-15T00:00:00"/>
  </r>
  <r>
    <x v="0"/>
    <s v="Jones Lang LaSalle"/>
    <s v="Russell Young_x000a_John Childers"/>
    <s v="512.225.1728_x000a_512.225.2711"/>
    <s v="The park at Barton Creek II"/>
    <s v="3711 S MoPac Expressway_x000a_Austin, TX 78746"/>
    <x v="2"/>
    <n v="102587"/>
    <s v="Call to Discuss"/>
    <x v="14"/>
    <d v="2014-05-01T00:00:00"/>
    <d v="2016-05-31T00:00:00"/>
    <n v="25"/>
    <x v="0"/>
    <s v="▪  Rare, large block of contiguous space_x000a_▪  Park-like campus setting_x000a_▪  Corporate headquarters build-out_x000a_▪  Functional, efficient layout_x000a_▪  Structured parking_x000a_▪  Additional term available through Landlord"/>
    <d v="2013-09-15T00:00:00"/>
  </r>
  <r>
    <x v="0"/>
    <s v="Office Solutions"/>
    <s v="Tami Greenberg/Dustin Graf"/>
    <s v="476-5551"/>
    <s v="Scarbrough Building"/>
    <s v="101 West 6th, Suite 809"/>
    <x v="2"/>
    <n v="725"/>
    <n v="29.79"/>
    <x v="1"/>
    <s v="Immediate"/>
    <d v="2014-06-01T00:00:00"/>
    <n v="6.3"/>
    <x v="2"/>
    <m/>
    <d v="2012-01-15T00:00:00"/>
  </r>
  <r>
    <x v="0"/>
    <s v="Office Solutions"/>
    <s v="Tami Greenberg"/>
    <s v="476-5551"/>
    <s v="Littlefield Building"/>
    <s v="106 E 6th Suite 550"/>
    <x v="2"/>
    <n v="1900"/>
    <n v="31.578947368421041"/>
    <x v="8"/>
    <s v="Immediate"/>
    <d v="2015-02-01T00:00:00"/>
    <n v="14.3"/>
    <x v="2"/>
    <s v="or make us an offer"/>
    <d v="2013-08-15T00:00:00"/>
  </r>
  <r>
    <x v="1"/>
    <s v="Office Solutions"/>
    <s v="Tami Greenberg"/>
    <s v="476-5551"/>
    <m/>
    <s v="632 Ralph Ablanedo Suite 204"/>
    <x v="4"/>
    <n v="2460"/>
    <n v="12.195121951219512"/>
    <x v="15"/>
    <s v="Immediate"/>
    <d v="2016-08-16T00:00:00"/>
    <n v="32.799999999999997"/>
    <x v="0"/>
    <s v="Warehouse has air conditioning"/>
    <d v="2013-08-15T00:00:00"/>
  </r>
  <r>
    <x v="0"/>
    <s v="Oxford Commercial"/>
    <s v="Greg Johnston &amp; Brent Powdrill"/>
    <s v="474-2400"/>
    <s v="Crossings @ Lakeline I"/>
    <s v="11001 Lakeline Boulevard"/>
    <x v="2"/>
    <n v="28747"/>
    <n v="22.5"/>
    <x v="8"/>
    <s v="Immediate"/>
    <d v="2018-01-31T00:00:00"/>
    <n v="50.3"/>
    <x v="9"/>
    <m/>
    <d v="2013-08-15T00:00:00"/>
  </r>
  <r>
    <x v="2"/>
    <s v="Reliance Commercial Realty"/>
    <s v="Tom Pagel"/>
    <s v="964-5807"/>
    <s v="Cameron Centre"/>
    <s v="8200 Cameron Road"/>
    <x v="0"/>
    <n v="9114"/>
    <n v="10.56"/>
    <x v="16"/>
    <s v="Immediate"/>
    <d v="2014-06-14T00:00:00"/>
    <n v="6.7333333333333334"/>
    <x v="5"/>
    <s v="Nice space - move-in ready.  Longer term possible."/>
    <d v="2013-02-01T00:00:00"/>
  </r>
  <r>
    <x v="0"/>
    <s v="Reunion Commercial"/>
    <s v="Carl Williams"/>
    <s v="294-6775"/>
    <s v="823 Congress Ave."/>
    <s v="823 Congress Ave"/>
    <x v="0"/>
    <n v="11240"/>
    <s v=" "/>
    <x v="3"/>
    <s v="Immediate"/>
    <d v="2015-12-31T00:00:00"/>
    <n v="25.3"/>
    <x v="2"/>
    <s v="Suite 800, Full floor…new TI"/>
    <d v="2012-11-15T00:00:00"/>
  </r>
  <r>
    <x v="0"/>
    <s v="Sandalwood"/>
    <s v="Colin Hodges"/>
    <s v="512-329-0752"/>
    <m/>
    <s v="6101 W. Courtyard Dr"/>
    <x v="0"/>
    <n v="360"/>
    <n v="36"/>
    <x v="8"/>
    <s v="Immediate"/>
    <d v="2014-11-01T00:00:00"/>
    <n v="11.3"/>
    <x v="1"/>
    <m/>
    <d v="2013-11-01T00:00:00"/>
  </r>
  <r>
    <x v="0"/>
    <s v="Sandalwood"/>
    <s v="Colin Hodges"/>
    <s v="512-329-0752"/>
    <m/>
    <s v="6101 W. Courtyard Dr"/>
    <x v="3"/>
    <n v="360"/>
    <n v="33.17"/>
    <x v="8"/>
    <s v="Immediate"/>
    <s v=" "/>
    <s v=" "/>
    <x v="1"/>
    <m/>
    <d v="2013-10-01T00:00:00"/>
  </r>
  <r>
    <x v="0"/>
    <s v="The Aleshire Company"/>
    <s v="Jon Aleshire"/>
    <s v="334-6344"/>
    <s v="Westpark Bldg. II"/>
    <s v="8140 Mopac, Bld 2 - Suite 120"/>
    <x v="0"/>
    <n v="1909"/>
    <n v="17.5"/>
    <x v="17"/>
    <s v="Immediate"/>
    <d v="2016-04-01T00:00:00"/>
    <n v="28.3"/>
    <x v="3"/>
    <s v="first floor buidling lobby"/>
    <d v="2012-03-01T00:00:00"/>
  </r>
  <r>
    <x v="3"/>
    <s v="The Kucera Companies"/>
    <s v="Gay Ruggiano"/>
    <s v="512 279-9233"/>
    <s v="The Shops at River Place"/>
    <s v="10601 FM 2222 Austin, Tx 78730"/>
    <x v="4"/>
    <n v="2242"/>
    <n v="23"/>
    <x v="18"/>
    <d v="2013-11-01T00:00:00"/>
    <d v="2016-01-31T00:00:00"/>
    <n v="26.3"/>
    <x v="3"/>
    <s v="Beautifully finished out dental space (no dentists or endodontists allowed)"/>
    <d v="2013-08-15T00:00: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30" applyNumberFormats="0" applyBorderFormats="0" applyFontFormats="0" applyPatternFormats="0" applyAlignmentFormats="0" applyWidthHeightFormats="1" dataCaption="Values" updatedVersion="4" minRefreshableVersion="3" showCalcMbrs="0" useAutoFormatting="1" itemPrintTitles="1" createdVersion="3" indent="0" outline="1" outlineData="1">
  <location ref="A4:F35" firstHeaderRow="1" firstDataRow="2" firstDataCol="1" rowPageCount="1" colPageCount="1"/>
  <pivotFields count="16">
    <pivotField axis="axisPage" showAll="0">
      <items count="9">
        <item x="2"/>
        <item x="1"/>
        <item x="3"/>
        <item m="1" x="6"/>
        <item x="0"/>
        <item m="1" x="5"/>
        <item m="1" x="4"/>
        <item m="1" x="7"/>
        <item t="default"/>
      </items>
    </pivotField>
    <pivotField showAll="0"/>
    <pivotField showAll="0"/>
    <pivotField showAll="0"/>
    <pivotField showAll="0"/>
    <pivotField showAll="0"/>
    <pivotField axis="axisRow" showAll="0">
      <items count="9">
        <item x="2"/>
        <item m="1" x="6"/>
        <item x="0"/>
        <item x="3"/>
        <item m="1" x="7"/>
        <item m="1" x="5"/>
        <item x="4"/>
        <item x="1"/>
        <item t="default"/>
      </items>
    </pivotField>
    <pivotField dataField="1" showAll="0"/>
    <pivotField dataField="1" showAll="0"/>
    <pivotField showAll="0"/>
    <pivotField showAll="0"/>
    <pivotField showAll="0"/>
    <pivotField dataField="1" showAll="0"/>
    <pivotField axis="axisRow" showAll="0">
      <items count="31">
        <item x="6"/>
        <item m="1" x="18"/>
        <item x="2"/>
        <item x="8"/>
        <item m="1" x="22"/>
        <item x="9"/>
        <item m="1" x="28"/>
        <item x="7"/>
        <item m="1" x="27"/>
        <item x="5"/>
        <item m="1" x="12"/>
        <item m="1" x="25"/>
        <item m="1" x="24"/>
        <item x="3"/>
        <item m="1" x="26"/>
        <item m="1" x="21"/>
        <item m="1" x="19"/>
        <item x="0"/>
        <item m="1" x="14"/>
        <item m="1" x="15"/>
        <item m="1" x="11"/>
        <item x="4"/>
        <item m="1" x="23"/>
        <item m="1" x="20"/>
        <item m="1" x="17"/>
        <item m="1" x="29"/>
        <item x="1"/>
        <item m="1" x="10"/>
        <item m="1" x="13"/>
        <item m="1" x="16"/>
        <item t="default"/>
      </items>
    </pivotField>
    <pivotField showAll="0"/>
    <pivotField showAll="0"/>
  </pivotFields>
  <rowFields count="2">
    <field x="13"/>
    <field x="6"/>
  </rowFields>
  <rowItems count="30">
    <i>
      <x/>
    </i>
    <i r="1">
      <x/>
    </i>
    <i r="1">
      <x v="2"/>
    </i>
    <i>
      <x v="2"/>
    </i>
    <i r="1">
      <x/>
    </i>
    <i r="1">
      <x v="2"/>
    </i>
    <i>
      <x v="3"/>
    </i>
    <i r="1">
      <x v="2"/>
    </i>
    <i>
      <x v="5"/>
    </i>
    <i r="1">
      <x/>
    </i>
    <i>
      <x v="7"/>
    </i>
    <i r="1">
      <x/>
    </i>
    <i r="1">
      <x v="3"/>
    </i>
    <i>
      <x v="9"/>
    </i>
    <i r="1">
      <x/>
    </i>
    <i r="1">
      <x v="2"/>
    </i>
    <i>
      <x v="13"/>
    </i>
    <i r="1">
      <x/>
    </i>
    <i r="1">
      <x v="2"/>
    </i>
    <i>
      <x v="17"/>
    </i>
    <i r="1">
      <x/>
    </i>
    <i r="1">
      <x v="2"/>
    </i>
    <i>
      <x v="21"/>
    </i>
    <i r="1">
      <x/>
    </i>
    <i r="1">
      <x v="2"/>
    </i>
    <i>
      <x v="26"/>
    </i>
    <i r="1">
      <x/>
    </i>
    <i r="1">
      <x v="2"/>
    </i>
    <i r="1">
      <x v="3"/>
    </i>
    <i t="grand">
      <x/>
    </i>
  </rowItems>
  <colFields count="1">
    <field x="-2"/>
  </colFields>
  <colItems count="5">
    <i>
      <x/>
    </i>
    <i i="1">
      <x v="1"/>
    </i>
    <i i="2">
      <x v="2"/>
    </i>
    <i i="3">
      <x v="3"/>
    </i>
    <i i="4">
      <x v="4"/>
    </i>
  </colItems>
  <pageFields count="1">
    <pageField fld="0" item="4" hier="-1"/>
  </pageFields>
  <dataFields count="5">
    <dataField name="Count of SF" fld="7" subtotal="countNums" baseField="0" baseItem="0" numFmtId="167"/>
    <dataField name="Average of Term" fld="12" subtotal="average" baseField="0" baseItem="0" numFmtId="167"/>
    <dataField name="Average of SF2" fld="7" subtotal="average" baseField="0" baseItem="0" numFmtId="164"/>
    <dataField name="Sum of SF2" fld="7" baseField="0" baseItem="0" numFmtId="164"/>
    <dataField name="Average of Rate" fld="8" subtotal="average" baseField="0" baseItem="0" numFmtId="7"/>
  </dataFields>
  <formats count="10">
    <format dxfId="20">
      <pivotArea type="all" dataOnly="0" outline="0" fieldPosition="0"/>
    </format>
    <format dxfId="19">
      <pivotArea dataOnly="0" outline="0" fieldPosition="0">
        <references count="1">
          <reference field="4294967294" count="1">
            <x v="1"/>
          </reference>
        </references>
      </pivotArea>
    </format>
    <format dxfId="18">
      <pivotArea collapsedLevelsAreSubtotals="1" fieldPosition="0">
        <references count="2">
          <reference field="4294967294" count="1" selected="0">
            <x v="2"/>
          </reference>
          <reference field="13" count="0"/>
        </references>
      </pivotArea>
    </format>
    <format dxfId="17">
      <pivotArea field="13" grandRow="1" outline="0" collapsedLevelsAreSubtotals="1" axis="axisRow" fieldPosition="0">
        <references count="1">
          <reference field="4294967294" count="1" selected="0">
            <x v="2"/>
          </reference>
        </references>
      </pivotArea>
    </format>
    <format dxfId="16">
      <pivotArea collapsedLevelsAreSubtotals="1" fieldPosition="0">
        <references count="2">
          <reference field="4294967294" count="1" selected="0">
            <x v="3"/>
          </reference>
          <reference field="13" count="0"/>
        </references>
      </pivotArea>
    </format>
    <format dxfId="15">
      <pivotArea field="13" grandRow="1" outline="0" collapsedLevelsAreSubtotals="1" axis="axisRow" fieldPosition="0">
        <references count="1">
          <reference field="4294967294" count="1" selected="0">
            <x v="3"/>
          </reference>
        </references>
      </pivotArea>
    </format>
    <format dxfId="14">
      <pivotArea field="13" grandRow="1" outline="0" collapsedLevelsAreSubtotals="1" axis="axisRow" fieldPosition="0">
        <references count="1">
          <reference field="4294967294" count="1" selected="0">
            <x v="4"/>
          </reference>
        </references>
      </pivotArea>
    </format>
    <format dxfId="13">
      <pivotArea outline="0" collapsedLevelsAreSubtotals="1" fieldPosition="0">
        <references count="1">
          <reference field="4294967294" count="2" selected="0">
            <x v="2"/>
            <x v="3"/>
          </reference>
        </references>
      </pivotArea>
    </format>
    <format dxfId="12">
      <pivotArea outline="0" collapsedLevelsAreSubtotals="1" fieldPosition="0">
        <references count="1">
          <reference field="4294967294" count="1" selected="0">
            <x v="4"/>
          </reference>
        </references>
      </pivotArea>
    </format>
    <format dxfId="11">
      <pivotArea outline="0" fieldPosition="0">
        <references count="1">
          <reference field="4294967294" count="1">
            <x v="4"/>
          </reference>
        </references>
      </pivotArea>
    </format>
  </formats>
  <pivotTableStyleInfo name="PivotStyleLight16" showRowHeaders="1" showColHeaders="1" showRowStripes="0" showColStripes="0" showLastColumn="1"/>
</pivotTableDefinition>
</file>

<file path=xl/pivotTables/pivotTable2.xml><?xml version="1.0" encoding="utf-8"?>
<pivotTableDefinition xmlns="http://schemas.openxmlformats.org/spreadsheetml/2006/main" name="PivotTable1" cacheId="31" dataOnRows="1" applyNumberFormats="0" applyBorderFormats="0" applyFontFormats="0" applyPatternFormats="0" applyAlignmentFormats="0" applyWidthHeightFormats="1" dataCaption="Data" grandTotalCaption="Average" updatedVersion="4" minRefreshableVersion="3" asteriskTotals="1" showMemberPropertyTips="0" useAutoFormatting="1" itemPrintTitles="1" createdVersion="3" indent="0" compact="0" compactData="0" gridDropZones="1">
  <location ref="A3:P25" firstHeaderRow="1" firstDataRow="2" firstDataCol="3"/>
  <pivotFields count="16">
    <pivotField axis="axisRow" compact="0" numFmtId="167" outline="0" subtotalTop="0" showAll="0" includeNewItemsInFilter="1">
      <items count="9">
        <item h="1" x="1"/>
        <item h="1" x="3"/>
        <item h="1" m="1" x="6"/>
        <item x="0"/>
        <item m="1" x="5"/>
        <item h="1" x="2"/>
        <item m="1" x="4"/>
        <item m="1" x="7"/>
        <item t="default"/>
      </items>
    </pivotField>
    <pivotField compact="0" numFmtId="167" outline="0" subtotalTop="0" showAll="0" includeNewItemsInFilter="1"/>
    <pivotField compact="0" numFmtId="167" outline="0" subtotalTop="0" showAll="0" includeNewItemsInFilter="1"/>
    <pivotField compact="0" numFmtId="167" outline="0" subtotalTop="0" showAll="0" includeNewItemsInFilter="1"/>
    <pivotField compact="0" numFmtId="167" outline="0" subtotalTop="0" showAll="0" includeNewItemsInFilter="1"/>
    <pivotField compact="0" numFmtId="167" outline="0" subtotalTop="0" showAll="0" includeNewItemsInFilter="1"/>
    <pivotField axis="axisRow" compact="0" numFmtId="167" outline="0" subtotalTop="0" showAll="0" includeNewItemsInFilter="1">
      <items count="15">
        <item x="2"/>
        <item x="0"/>
        <item x="3"/>
        <item h="1" m="1" x="10"/>
        <item h="1" m="1" x="13"/>
        <item h="1" x="4"/>
        <item m="1" x="11"/>
        <item m="1" x="7"/>
        <item m="1" x="12"/>
        <item m="1" x="6"/>
        <item h="1" m="1" x="9"/>
        <item m="1" x="8"/>
        <item m="1" x="5"/>
        <item x="1"/>
        <item t="default"/>
      </items>
    </pivotField>
    <pivotField compact="0" numFmtId="164" outline="0" subtotalTop="0" showAll="0" includeNewItemsInFilter="1"/>
    <pivotField dataField="1" compact="0" numFmtId="167" outline="0" subtotalTop="0" showAll="0" includeNewItemsInFilter="1"/>
    <pivotField axis="axisCol" compact="0" numFmtId="167" outline="0" subtotalTop="0" showAll="0" includeNewItemsInFilter="1">
      <items count="42">
        <item h="1" m="1" x="19"/>
        <item h="1" m="1" x="34"/>
        <item h="1" m="1" x="31"/>
        <item x="17"/>
        <item x="8"/>
        <item x="1"/>
        <item x="3"/>
        <item h="1" m="1" x="27"/>
        <item h="1" m="1" x="20"/>
        <item h="1" m="1" x="28"/>
        <item h="1" m="1" x="36"/>
        <item h="1" m="1" x="22"/>
        <item h="1" x="12"/>
        <item h="1" m="1" x="32"/>
        <item h="1" m="1" x="40"/>
        <item h="1" m="1" x="25"/>
        <item h="1" m="1" x="35"/>
        <item h="1" m="1" x="38"/>
        <item h="1" m="1" x="26"/>
        <item x="11"/>
        <item h="1" m="1" x="29"/>
        <item h="1" m="1" x="37"/>
        <item h="1" m="1" x="24"/>
        <item h="1" m="1" x="30"/>
        <item h="1" x="10"/>
        <item h="1" m="1" x="39"/>
        <item h="1" m="1" x="33"/>
        <item h="1" x="4"/>
        <item h="1" x="16"/>
        <item x="13"/>
        <item x="0"/>
        <item h="1" m="1" x="21"/>
        <item h="1" x="5"/>
        <item h="1" m="1" x="23"/>
        <item h="1" x="18"/>
        <item x="15"/>
        <item x="2"/>
        <item x="6"/>
        <item x="7"/>
        <item x="14"/>
        <item x="9"/>
        <item t="default"/>
      </items>
    </pivotField>
    <pivotField compact="0" numFmtId="167" outline="0" subtotalTop="0" showAll="0" includeNewItemsInFilter="1"/>
    <pivotField compact="0" numFmtId="167" outline="0" subtotalTop="0" showAll="0" includeNewItemsInFilter="1"/>
    <pivotField compact="0" numFmtId="167" outline="0" subtotalTop="0" showAll="0" includeNewItemsInFilter="1"/>
    <pivotField axis="axisRow" compact="0" numFmtId="167" outline="0" subtotalTop="0" showAll="0" includeNewItemsInFilter="1" defaultSubtotal="0">
      <items count="29">
        <item x="2"/>
        <item m="1" x="21"/>
        <item x="9"/>
        <item m="1" x="27"/>
        <item m="1" x="26"/>
        <item x="5"/>
        <item x="3"/>
        <item m="1" x="20"/>
        <item x="0"/>
        <item m="1" x="19"/>
        <item x="1"/>
        <item h="1" m="1" x="10"/>
        <item x="4"/>
        <item x="6"/>
        <item h="1" m="1" x="18"/>
        <item x="8"/>
        <item h="1" m="1" x="25"/>
        <item m="1" x="28"/>
        <item h="1" m="1" x="23"/>
        <item h="1" m="1" x="22"/>
        <item m="1" x="16"/>
        <item m="1" x="24"/>
        <item m="1" x="17"/>
        <item m="1" x="12"/>
        <item x="7"/>
        <item m="1" x="11"/>
        <item m="1" x="14"/>
        <item m="1" x="13"/>
        <item m="1" x="15"/>
      </items>
    </pivotField>
    <pivotField compact="0" numFmtId="167" outline="0" subtotalTop="0" showAll="0" includeNewItemsInFilter="1"/>
    <pivotField compact="0" numFmtId="16" outline="0" subtotalTop="0" showAll="0" includeNewItemsInFilter="1"/>
  </pivotFields>
  <rowFields count="3">
    <field x="6"/>
    <field x="13"/>
    <field x="0"/>
  </rowFields>
  <rowItems count="21">
    <i>
      <x/>
      <x/>
      <x v="3"/>
    </i>
    <i r="1">
      <x v="2"/>
      <x v="3"/>
    </i>
    <i r="1">
      <x v="5"/>
      <x v="3"/>
    </i>
    <i r="1">
      <x v="6"/>
      <x v="3"/>
    </i>
    <i r="1">
      <x v="8"/>
      <x v="3"/>
    </i>
    <i r="1">
      <x v="10"/>
      <x v="3"/>
    </i>
    <i r="1">
      <x v="12"/>
      <x v="3"/>
    </i>
    <i r="1">
      <x v="13"/>
      <x v="3"/>
    </i>
    <i r="1">
      <x v="24"/>
      <x v="3"/>
    </i>
    <i t="default">
      <x/>
    </i>
    <i>
      <x v="1"/>
      <x/>
      <x v="3"/>
    </i>
    <i r="1">
      <x v="6"/>
      <x v="3"/>
    </i>
    <i r="1">
      <x v="8"/>
      <x v="3"/>
    </i>
    <i r="1">
      <x v="10"/>
      <x v="3"/>
    </i>
    <i r="1">
      <x v="13"/>
      <x v="3"/>
    </i>
    <i r="1">
      <x v="15"/>
      <x v="3"/>
    </i>
    <i t="default">
      <x v="1"/>
    </i>
    <i>
      <x v="2"/>
      <x v="10"/>
      <x v="3"/>
    </i>
    <i r="1">
      <x v="24"/>
      <x v="3"/>
    </i>
    <i t="default">
      <x v="2"/>
    </i>
    <i t="grand">
      <x/>
    </i>
  </rowItems>
  <colFields count="1">
    <field x="9"/>
  </colFields>
  <colItems count="13">
    <i>
      <x v="3"/>
    </i>
    <i>
      <x v="4"/>
    </i>
    <i>
      <x v="5"/>
    </i>
    <i>
      <x v="6"/>
    </i>
    <i>
      <x v="19"/>
    </i>
    <i>
      <x v="29"/>
    </i>
    <i>
      <x v="30"/>
    </i>
    <i>
      <x v="36"/>
    </i>
    <i>
      <x v="37"/>
    </i>
    <i>
      <x v="38"/>
    </i>
    <i>
      <x v="39"/>
    </i>
    <i>
      <x v="40"/>
    </i>
    <i t="grand">
      <x/>
    </i>
  </colItems>
  <dataFields count="1">
    <dataField name="Average of Rate" fld="8" subtotal="average" baseField="0" baseItem="0" numFmtId="44"/>
  </dataFields>
  <formats count="10">
    <format dxfId="10">
      <pivotArea outline="0" fieldPosition="0"/>
    </format>
    <format dxfId="9">
      <pivotArea field="6" type="button" dataOnly="0" labelOnly="1" outline="0" axis="axisRow" fieldPosition="0"/>
    </format>
    <format dxfId="8">
      <pivotArea field="13" type="button" dataOnly="0" labelOnly="1" outline="0" axis="axisRow" fieldPosition="1"/>
    </format>
    <format dxfId="7">
      <pivotArea type="origin" dataOnly="0" labelOnly="1" outline="0" fieldPosition="0"/>
    </format>
    <format dxfId="6">
      <pivotArea dataOnly="0" labelOnly="1" outline="0" fieldPosition="0">
        <references count="1">
          <reference field="9" count="0"/>
        </references>
      </pivotArea>
    </format>
    <format dxfId="5">
      <pivotArea dataOnly="0" labelOnly="1" grandCol="1" outline="0" fieldPosition="0"/>
    </format>
    <format dxfId="4">
      <pivotArea dataOnly="0" labelOnly="1" outline="0" fieldPosition="0">
        <references count="1">
          <reference field="9" count="1">
            <x v="17"/>
          </reference>
        </references>
      </pivotArea>
    </format>
    <format dxfId="3">
      <pivotArea outline="0" collapsedLevelsAreSubtotals="1" fieldPosition="0">
        <references count="4">
          <reference field="0" count="0" selected="0"/>
          <reference field="6" count="1" selected="0">
            <x v="0"/>
          </reference>
          <reference field="9" count="1" selected="0">
            <x v="26"/>
          </reference>
          <reference field="13" count="1" selected="0">
            <x v="6"/>
          </reference>
        </references>
      </pivotArea>
    </format>
    <format dxfId="2">
      <pivotArea dataOnly="0" labelOnly="1" outline="0" fieldPosition="0">
        <references count="1">
          <reference field="9" count="1">
            <x v="25"/>
          </reference>
        </references>
      </pivotArea>
    </format>
    <format dxfId="1">
      <pivotArea dataOnly="0" labelOnly="1" outline="0" fieldPosition="0">
        <references count="1">
          <reference field="9" count="1">
            <x v="26"/>
          </reference>
        </references>
      </pivotArea>
    </format>
  </formats>
  <pivotTableStyleInfo showRowHeaders="1" showColHeaders="1" showRowStripes="0" showColStripes="0" showLastColumn="1"/>
</pivotTableDefinition>
</file>

<file path=xl/pivotTables/pivotTable3.xml><?xml version="1.0" encoding="utf-8"?>
<pivotTableDefinition xmlns="http://schemas.openxmlformats.org/spreadsheetml/2006/main" name="PivotTable2" cacheId="30" dataOnRows="1" applyNumberFormats="0" applyBorderFormats="0" applyFontFormats="0" applyPatternFormats="0" applyAlignmentFormats="0" applyWidthHeightFormats="1" dataCaption="Data" updatedVersion="4" minRefreshableVersion="3" showMemberPropertyTips="0" useAutoFormatting="1" itemPrintTitles="1" createdVersion="3" indent="0" compact="0" compactData="0" gridDropZones="1">
  <location ref="A3:C15" firstHeaderRow="2" firstDataRow="2" firstDataCol="2" rowPageCount="1" colPageCount="1"/>
  <pivotFields count="16">
    <pivotField axis="axisRow" compact="0" numFmtId="167" outline="0" subtotalTop="0" showAll="0" includeNewItemsInFilter="1" defaultSubtotal="0">
      <items count="8">
        <item h="1" x="1"/>
        <item h="1" x="3"/>
        <item m="1" x="6"/>
        <item x="0"/>
        <item m="1" x="5"/>
        <item h="1" x="2"/>
        <item m="1" x="4"/>
        <item h="1" m="1" x="7"/>
      </items>
    </pivotField>
    <pivotField compact="0" numFmtId="167" outline="0" subtotalTop="0" showAll="0" includeNewItemsInFilter="1"/>
    <pivotField compact="0" numFmtId="167" outline="0" subtotalTop="0" showAll="0" includeNewItemsInFilter="1"/>
    <pivotField compact="0" numFmtId="167" outline="0" subtotalTop="0" showAll="0" includeNewItemsInFilter="1"/>
    <pivotField compact="0" numFmtId="167" outline="0" subtotalTop="0" showAll="0" includeNewItemsInFilter="1"/>
    <pivotField compact="0" numFmtId="167" outline="0" subtotalTop="0" showAll="0" includeNewItemsInFilter="1"/>
    <pivotField compact="0" numFmtId="167" outline="0" subtotalTop="0" showAll="0" includeNewItemsInFilter="1"/>
    <pivotField axis="axisPage" dataField="1" compact="0" numFmtId="164" outline="0" subtotalTop="0" showAll="0" includeNewItemsInFilter="1">
      <items count="522">
        <item m="1" x="419"/>
        <item m="1" x="435"/>
        <item m="1" x="241"/>
        <item m="1" x="291"/>
        <item m="1" x="214"/>
        <item m="1" x="362"/>
        <item m="1" x="252"/>
        <item m="1" x="184"/>
        <item m="1" x="178"/>
        <item m="1" x="371"/>
        <item m="1" x="152"/>
        <item m="1" x="168"/>
        <item m="1" x="202"/>
        <item m="1" x="394"/>
        <item m="1" x="74"/>
        <item m="1" x="253"/>
        <item m="1" x="354"/>
        <item m="1" x="353"/>
        <item m="1" x="219"/>
        <item m="1" x="224"/>
        <item m="1" x="427"/>
        <item m="1" x="496"/>
        <item m="1" x="77"/>
        <item m="1" x="414"/>
        <item m="1" x="227"/>
        <item m="1" x="493"/>
        <item m="1" x="452"/>
        <item m="1" x="338"/>
        <item m="1" x="340"/>
        <item m="1" x="286"/>
        <item m="1" x="309"/>
        <item m="1" x="111"/>
        <item m="1" x="361"/>
        <item m="1" x="284"/>
        <item m="1" x="495"/>
        <item m="1" x="78"/>
        <item m="1" x="388"/>
        <item m="1" x="381"/>
        <item m="1" x="487"/>
        <item m="1" x="242"/>
        <item m="1" x="170"/>
        <item m="1" x="410"/>
        <item m="1" x="213"/>
        <item m="1" x="423"/>
        <item m="1" x="468"/>
        <item m="1" x="455"/>
        <item m="1" x="181"/>
        <item m="1" x="368"/>
        <item m="1" x="355"/>
        <item m="1" x="263"/>
        <item m="1" x="259"/>
        <item m="1" x="320"/>
        <item m="1" x="425"/>
        <item m="1" x="167"/>
        <item m="1" x="492"/>
        <item m="1" x="343"/>
        <item m="1" x="209"/>
        <item m="1" x="506"/>
        <item m="1" x="226"/>
        <item m="1" x="422"/>
        <item m="1" x="471"/>
        <item m="1" x="441"/>
        <item m="1" x="84"/>
        <item m="1" x="360"/>
        <item m="1" x="349"/>
        <item m="1" x="294"/>
        <item m="1" x="194"/>
        <item m="1" x="287"/>
        <item m="1" x="516"/>
        <item m="1" x="150"/>
        <item m="1" x="412"/>
        <item m="1" x="517"/>
        <item m="1" x="520"/>
        <item m="1" x="474"/>
        <item m="1" x="193"/>
        <item m="1" x="247"/>
        <item m="1" x="240"/>
        <item m="1" x="398"/>
        <item m="1" x="94"/>
        <item m="1" x="466"/>
        <item m="1" x="112"/>
        <item m="1" x="166"/>
        <item m="1" x="143"/>
        <item m="1" x="210"/>
        <item m="1" x="157"/>
        <item m="1" x="434"/>
        <item m="1" x="372"/>
        <item m="1" x="442"/>
        <item m="1" x="108"/>
        <item m="1" x="448"/>
        <item m="1" x="198"/>
        <item m="1" x="67"/>
        <item m="1" x="264"/>
        <item m="1" x="156"/>
        <item m="1" x="140"/>
        <item m="1" x="110"/>
        <item m="1" x="141"/>
        <item m="1" x="373"/>
        <item m="1" x="389"/>
        <item m="1" x="370"/>
        <item m="1" x="135"/>
        <item m="1" x="232"/>
        <item m="1" x="415"/>
        <item m="1" x="447"/>
        <item m="1" x="89"/>
        <item m="1" x="160"/>
        <item m="1" x="100"/>
        <item m="1" x="348"/>
        <item m="1" x="510"/>
        <item m="1" x="292"/>
        <item m="1" x="72"/>
        <item m="1" x="127"/>
        <item m="1" x="169"/>
        <item m="1" x="126"/>
        <item m="1" x="323"/>
        <item m="1" x="328"/>
        <item m="1" x="120"/>
        <item m="1" x="400"/>
        <item m="1" x="418"/>
        <item m="1" x="96"/>
        <item m="1" x="182"/>
        <item m="1" x="208"/>
        <item m="1" x="498"/>
        <item m="1" x="233"/>
        <item m="1" x="513"/>
        <item m="1" x="83"/>
        <item m="1" x="480"/>
        <item m="1" x="473"/>
        <item m="1" x="446"/>
        <item m="1" x="500"/>
        <item m="1" x="298"/>
        <item m="1" x="187"/>
        <item m="1" x="175"/>
        <item m="1" x="265"/>
        <item m="1" x="149"/>
        <item m="1" x="478"/>
        <item m="1" x="365"/>
        <item m="1" x="162"/>
        <item m="1" x="189"/>
        <item m="1" x="438"/>
        <item m="1" x="254"/>
        <item m="1" x="280"/>
        <item m="1" x="79"/>
        <item m="1" x="129"/>
        <item m="1" x="139"/>
        <item m="1" x="392"/>
        <item m="1" x="463"/>
        <item m="1" x="465"/>
        <item m="1" x="215"/>
        <item m="1" x="186"/>
        <item m="1" x="300"/>
        <item m="1" x="315"/>
        <item m="1" x="325"/>
        <item m="1" x="176"/>
        <item m="1" x="154"/>
        <item m="1" x="395"/>
        <item m="1" x="308"/>
        <item m="1" x="316"/>
        <item m="1" x="147"/>
        <item m="1" x="225"/>
        <item m="1" x="125"/>
        <item m="1" x="477"/>
        <item m="1" x="374"/>
        <item m="1" x="486"/>
        <item m="1" x="267"/>
        <item m="1" x="405"/>
        <item m="1" x="281"/>
        <item m="1" x="484"/>
        <item m="1" x="409"/>
        <item m="1" x="369"/>
        <item m="1" x="71"/>
        <item m="1" x="274"/>
        <item m="1" x="299"/>
        <item m="1" x="417"/>
        <item m="1" x="479"/>
        <item m="1" x="344"/>
        <item m="1" x="174"/>
        <item m="1" x="151"/>
        <item m="1" x="483"/>
        <item m="1" x="380"/>
        <item m="1" x="68"/>
        <item m="1" x="359"/>
        <item m="1" x="204"/>
        <item m="1" x="244"/>
        <item m="1" x="385"/>
        <item m="1" x="230"/>
        <item m="1" x="142"/>
        <item m="1" x="205"/>
        <item m="1" x="318"/>
        <item m="1" x="92"/>
        <item m="1" x="332"/>
        <item m="1" x="188"/>
        <item m="1" x="99"/>
        <item m="1" x="269"/>
        <item m="1" x="386"/>
        <item m="1" x="469"/>
        <item m="1" x="363"/>
        <item m="1" x="85"/>
        <item m="1" x="277"/>
        <item m="1" x="514"/>
        <item m="1" x="319"/>
        <item m="1" x="201"/>
        <item m="1" x="192"/>
        <item m="1" x="231"/>
        <item m="1" x="145"/>
        <item m="1" x="327"/>
        <item m="1" x="104"/>
        <item m="1" x="303"/>
        <item m="1" x="228"/>
        <item m="1" x="246"/>
        <item m="1" x="144"/>
        <item m="1" x="334"/>
        <item x="34"/>
        <item m="1" x="216"/>
        <item m="1" x="130"/>
        <item m="1" x="173"/>
        <item m="1" x="515"/>
        <item m="1" x="476"/>
        <item m="1" x="123"/>
        <item m="1" x="165"/>
        <item m="1" x="283"/>
        <item m="1" x="507"/>
        <item m="1" x="311"/>
        <item m="1" x="105"/>
        <item m="1" x="207"/>
        <item m="1" x="505"/>
        <item m="1" x="511"/>
        <item m="1" x="450"/>
        <item m="1" x="364"/>
        <item m="1" x="199"/>
        <item m="1" x="222"/>
        <item m="1" x="337"/>
        <item m="1" x="379"/>
        <item m="1" x="367"/>
        <item m="1" x="251"/>
        <item m="1" x="497"/>
        <item m="1" x="481"/>
        <item m="1" x="383"/>
        <item m="1" x="191"/>
        <item m="1" x="391"/>
        <item m="1" x="494"/>
        <item m="1" x="436"/>
        <item m="1" x="217"/>
        <item m="1" x="91"/>
        <item m="1" x="98"/>
        <item m="1" x="128"/>
        <item m="1" x="456"/>
        <item m="1" x="413"/>
        <item m="1" x="304"/>
        <item m="1" x="420"/>
        <item m="1" x="102"/>
        <item m="1" x="249"/>
        <item m="1" x="93"/>
        <item m="1" x="258"/>
        <item m="1" x="458"/>
        <item m="1" x="255"/>
        <item m="1" x="429"/>
        <item m="1" x="121"/>
        <item m="1" x="333"/>
        <item m="1" x="195"/>
        <item m="1" x="237"/>
        <item m="1" x="180"/>
        <item m="1" x="396"/>
        <item m="1" x="416"/>
        <item m="1" x="350"/>
        <item m="1" x="382"/>
        <item m="1" x="357"/>
        <item m="1" x="137"/>
        <item m="1" x="114"/>
        <item m="1" x="88"/>
        <item m="1" x="158"/>
        <item m="1" x="183"/>
        <item m="1" x="82"/>
        <item m="1" x="134"/>
        <item m="1" x="352"/>
        <item m="1" x="375"/>
        <item m="1" x="491"/>
        <item m="1" x="440"/>
        <item m="1" x="345"/>
        <item m="1" x="97"/>
        <item m="1" x="433"/>
        <item m="1" x="331"/>
        <item m="1" x="229"/>
        <item m="1" x="70"/>
        <item m="1" x="499"/>
        <item m="1" x="295"/>
        <item m="1" x="329"/>
        <item m="1" x="118"/>
        <item m="1" x="454"/>
        <item m="1" x="475"/>
        <item m="1" x="250"/>
        <item m="1" x="502"/>
        <item m="1" x="518"/>
        <item m="1" x="106"/>
        <item m="1" x="503"/>
        <item m="1" x="113"/>
        <item m="1" x="335"/>
        <item m="1" x="101"/>
        <item m="1" x="90"/>
        <item m="1" x="330"/>
        <item m="1" x="336"/>
        <item m="1" x="179"/>
        <item m="1" x="387"/>
        <item m="1" x="65"/>
        <item m="1" x="256"/>
        <item m="1" x="504"/>
        <item m="1" x="314"/>
        <item m="1" x="426"/>
        <item m="1" x="275"/>
        <item m="1" x="461"/>
        <item m="1" x="462"/>
        <item m="1" x="307"/>
        <item m="1" x="200"/>
        <item m="1" x="87"/>
        <item m="1" x="177"/>
        <item m="1" x="509"/>
        <item m="1" x="171"/>
        <item m="1" x="66"/>
        <item m="1" x="460"/>
        <item m="1" x="445"/>
        <item m="1" x="161"/>
        <item m="1" x="172"/>
        <item m="1" x="305"/>
        <item m="1" x="346"/>
        <item m="1" x="326"/>
        <item m="1" x="297"/>
        <item m="1" x="159"/>
        <item m="1" x="190"/>
        <item m="1" x="239"/>
        <item m="1" x="63"/>
        <item m="1" x="279"/>
        <item m="1" x="384"/>
        <item m="1" x="421"/>
        <item m="1" x="404"/>
        <item m="1" x="115"/>
        <item m="1" x="236"/>
        <item m="1" x="271"/>
        <item m="1" x="342"/>
        <item m="1" x="501"/>
        <item m="1" x="272"/>
        <item m="1" x="347"/>
        <item m="1" x="234"/>
        <item m="1" x="257"/>
        <item m="1" x="221"/>
        <item m="1" x="148"/>
        <item m="1" x="109"/>
        <item m="1" x="273"/>
        <item m="1" x="453"/>
        <item m="1" x="302"/>
        <item m="1" x="248"/>
        <item m="1" x="378"/>
        <item m="1" x="293"/>
        <item m="1" x="75"/>
        <item m="1" x="411"/>
        <item m="1" x="80"/>
        <item x="50"/>
        <item m="1" x="512"/>
        <item m="1" x="407"/>
        <item m="1" x="406"/>
        <item m="1" x="103"/>
        <item m="1" x="485"/>
        <item m="1" x="206"/>
        <item m="1" x="482"/>
        <item m="1" x="268"/>
        <item m="1" x="203"/>
        <item m="1" x="163"/>
        <item m="1" x="377"/>
        <item m="1" x="519"/>
        <item m="1" x="197"/>
        <item m="1" x="430"/>
        <item x="18"/>
        <item m="1" x="313"/>
        <item m="1" x="185"/>
        <item m="1" x="399"/>
        <item x="35"/>
        <item m="1" x="146"/>
        <item m="1" x="457"/>
        <item m="1" x="223"/>
        <item m="1" x="122"/>
        <item m="1" x="235"/>
        <item m="1" x="366"/>
        <item m="1" x="489"/>
        <item m="1" x="470"/>
        <item m="1" x="312"/>
        <item x="55"/>
        <item m="1" x="285"/>
        <item m="1" x="403"/>
        <item x="56"/>
        <item m="1" x="351"/>
        <item m="1" x="431"/>
        <item m="1" x="376"/>
        <item m="1" x="296"/>
        <item m="1" x="282"/>
        <item m="1" x="107"/>
        <item m="1" x="76"/>
        <item x="61"/>
        <item m="1" x="459"/>
        <item m="1" x="467"/>
        <item m="1" x="164"/>
        <item m="1" x="401"/>
        <item m="1" x="262"/>
        <item m="1" x="266"/>
        <item x="17"/>
        <item m="1" x="464"/>
        <item x="27"/>
        <item m="1" x="488"/>
        <item x="29"/>
        <item m="1" x="220"/>
        <item m="1" x="408"/>
        <item x="3"/>
        <item m="1" x="324"/>
        <item m="1" x="444"/>
        <item m="1" x="472"/>
        <item m="1" x="131"/>
        <item m="1" x="261"/>
        <item m="1" x="402"/>
        <item m="1" x="138"/>
        <item m="1" x="155"/>
        <item m="1" x="86"/>
        <item m="1" x="390"/>
        <item m="1" x="260"/>
        <item x="14"/>
        <item m="1" x="508"/>
        <item m="1" x="424"/>
        <item m="1" x="443"/>
        <item m="1" x="278"/>
        <item x="38"/>
        <item m="1" x="153"/>
        <item m="1" x="322"/>
        <item m="1" x="132"/>
        <item x="40"/>
        <item m="1" x="339"/>
        <item m="1" x="358"/>
        <item x="20"/>
        <item x="21"/>
        <item m="1" x="289"/>
        <item m="1" x="437"/>
        <item m="1" x="290"/>
        <item m="1" x="397"/>
        <item m="1" x="301"/>
        <item m="1" x="321"/>
        <item m="1" x="490"/>
        <item m="1" x="306"/>
        <item m="1" x="81"/>
        <item m="1" x="211"/>
        <item x="59"/>
        <item x="26"/>
        <item x="28"/>
        <item m="1" x="69"/>
        <item x="51"/>
        <item m="1" x="136"/>
        <item m="1" x="341"/>
        <item m="1" x="117"/>
        <item m="1" x="270"/>
        <item m="1" x="276"/>
        <item x="58"/>
        <item x="15"/>
        <item x="16"/>
        <item m="1" x="310"/>
        <item m="1" x="245"/>
        <item m="1" x="439"/>
        <item m="1" x="119"/>
        <item m="1" x="218"/>
        <item m="1" x="451"/>
        <item m="1" x="212"/>
        <item x="39"/>
        <item x="42"/>
        <item m="1" x="238"/>
        <item m="1" x="317"/>
        <item x="45"/>
        <item x="47"/>
        <item x="48"/>
        <item x="52"/>
        <item m="1" x="393"/>
        <item m="1" x="64"/>
        <item m="1" x="428"/>
        <item m="1" x="243"/>
        <item x="6"/>
        <item x="8"/>
        <item x="10"/>
        <item m="1" x="356"/>
        <item m="1" x="95"/>
        <item x="36"/>
        <item x="13"/>
        <item x="30"/>
        <item m="1" x="133"/>
        <item m="1" x="116"/>
        <item m="1" x="73"/>
        <item m="1" x="449"/>
        <item m="1" x="196"/>
        <item x="57"/>
        <item x="62"/>
        <item x="46"/>
        <item x="49"/>
        <item m="1" x="432"/>
        <item x="53"/>
        <item x="1"/>
        <item x="0"/>
        <item x="2"/>
        <item x="4"/>
        <item x="5"/>
        <item x="9"/>
        <item x="22"/>
        <item x="33"/>
        <item m="1" x="288"/>
        <item x="19"/>
        <item x="24"/>
        <item x="37"/>
        <item x="44"/>
        <item x="54"/>
        <item m="1" x="124"/>
        <item x="31"/>
        <item x="32"/>
        <item x="41"/>
        <item x="43"/>
        <item x="60"/>
        <item x="23"/>
        <item x="25"/>
        <item x="7"/>
        <item x="11"/>
        <item x="12"/>
        <item t="default"/>
      </items>
    </pivotField>
    <pivotField compact="0" numFmtId="167" outline="0" subtotalTop="0" showAll="0" includeNewItemsInFilter="1"/>
    <pivotField compact="0" numFmtId="167" outline="0" subtotalTop="0" showAll="0" includeNewItemsInFilter="1"/>
    <pivotField compact="0" numFmtId="167" outline="0" subtotalTop="0" showAll="0" includeNewItemsInFilter="1"/>
    <pivotField compact="0" numFmtId="167" outline="0" subtotalTop="0" showAll="0" includeNewItemsInFilter="1"/>
    <pivotField compact="0" numFmtId="167" outline="0" subtotalTop="0" showAll="0" includeNewItemsInFilter="1"/>
    <pivotField axis="axisRow" compact="0" numFmtId="167" outline="0" subtotalTop="0" showAll="0" includeNewItemsInFilter="1" defaultSubtotal="0">
      <items count="30">
        <item x="2"/>
        <item m="1" x="22"/>
        <item x="9"/>
        <item m="1" x="28"/>
        <item x="7"/>
        <item m="1" x="27"/>
        <item x="5"/>
        <item x="3"/>
        <item m="1" x="21"/>
        <item x="0"/>
        <item m="1" x="15"/>
        <item m="1" x="20"/>
        <item x="1"/>
        <item m="1" x="14"/>
        <item x="4"/>
        <item x="6"/>
        <item m="1" x="19"/>
        <item x="8"/>
        <item h="1" m="1" x="10"/>
        <item m="1" x="26"/>
        <item m="1" x="29"/>
        <item m="1" x="24"/>
        <item m="1" x="23"/>
        <item m="1" x="17"/>
        <item m="1" x="25"/>
        <item m="1" x="18"/>
        <item m="1" x="12"/>
        <item m="1" x="11"/>
        <item m="1" x="13"/>
        <item m="1" x="16"/>
      </items>
    </pivotField>
    <pivotField compact="0" numFmtId="167" outline="0" subtotalTop="0" showAll="0" includeNewItemsInFilter="1"/>
    <pivotField compact="0" numFmtId="16" outline="0" subtotalTop="0" showAll="0" includeNewItemsInFilter="1"/>
  </pivotFields>
  <rowFields count="2">
    <field x="13"/>
    <field x="0"/>
  </rowFields>
  <rowItems count="11">
    <i>
      <x/>
      <x v="3"/>
    </i>
    <i>
      <x v="2"/>
      <x v="3"/>
    </i>
    <i>
      <x v="4"/>
      <x v="3"/>
    </i>
    <i>
      <x v="6"/>
      <x v="3"/>
    </i>
    <i>
      <x v="7"/>
      <x v="3"/>
    </i>
    <i>
      <x v="9"/>
      <x v="3"/>
    </i>
    <i>
      <x v="12"/>
      <x v="3"/>
    </i>
    <i>
      <x v="14"/>
      <x v="3"/>
    </i>
    <i>
      <x v="15"/>
      <x v="3"/>
    </i>
    <i>
      <x v="17"/>
      <x v="3"/>
    </i>
    <i t="grand">
      <x/>
    </i>
  </rowItems>
  <colItems count="1">
    <i/>
  </colItems>
  <pageFields count="1">
    <pageField fld="7" hier="0"/>
  </pageFields>
  <dataFields count="1">
    <dataField name="Sum of SF" fld="7" baseField="0" baseItem="0" numFmtId="164"/>
  </dataFields>
  <formats count="1">
    <format dxfId="0">
      <pivotArea outline="0" fieldPosition="0"/>
    </format>
  </formats>
  <pivotTableStyleInfo showRowHeaders="1" showColHeaders="1" showRowStripes="0" showColStripes="0" showLastColumn="1"/>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3.bin"/><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ivotTable" Target="../pivotTables/pivotTable3.xm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145"/>
  <sheetViews>
    <sheetView tabSelected="1" zoomScale="70" zoomScaleNormal="70" zoomScalePageLayoutView="75" workbookViewId="0">
      <selection activeCell="A5" sqref="A5"/>
    </sheetView>
  </sheetViews>
  <sheetFormatPr defaultRowHeight="13.2"/>
  <cols>
    <col min="1" max="1" width="9.109375" style="3" customWidth="1"/>
    <col min="2" max="2" width="28.109375" style="406" customWidth="1"/>
    <col min="3" max="3" width="27.88671875" style="9" customWidth="1"/>
    <col min="4" max="4" width="21.109375" style="357" customWidth="1"/>
    <col min="5" max="5" width="29.44140625" style="1" customWidth="1"/>
    <col min="6" max="6" width="41.109375" style="1" customWidth="1"/>
    <col min="7" max="7" width="10.5546875" style="649" customWidth="1"/>
    <col min="8" max="8" width="12" style="4" customWidth="1"/>
    <col min="9" max="9" width="12.5546875" style="5" customWidth="1"/>
    <col min="10" max="10" width="16" style="5" customWidth="1"/>
    <col min="11" max="11" width="15.109375" style="6" customWidth="1"/>
    <col min="12" max="12" width="11.33203125" style="78" customWidth="1"/>
    <col min="13" max="13" width="11.33203125" style="850" customWidth="1"/>
    <col min="14" max="14" width="10.88671875" style="649" customWidth="1"/>
    <col min="15" max="15" width="40.88671875" style="9" customWidth="1"/>
    <col min="16" max="16" width="13.33203125" style="269" customWidth="1"/>
  </cols>
  <sheetData>
    <row r="1" spans="1:20">
      <c r="A1" s="328" t="s">
        <v>69</v>
      </c>
      <c r="B1" s="40"/>
      <c r="C1" s="114"/>
      <c r="D1" s="392"/>
      <c r="E1" s="40"/>
      <c r="F1" s="40"/>
      <c r="G1" s="426"/>
      <c r="H1" s="42"/>
      <c r="I1" s="45"/>
      <c r="J1" s="45"/>
      <c r="K1" s="43"/>
      <c r="L1" s="84"/>
      <c r="M1" s="847"/>
      <c r="N1" s="426"/>
      <c r="O1" s="114"/>
      <c r="P1" s="268"/>
      <c r="Q1" s="156"/>
      <c r="R1" s="156"/>
      <c r="S1" s="156"/>
      <c r="T1" s="156"/>
    </row>
    <row r="2" spans="1:20" ht="22.8">
      <c r="A2" s="41"/>
      <c r="B2" s="160"/>
      <c r="C2" s="114"/>
      <c r="D2" s="392"/>
      <c r="E2" s="157" t="s">
        <v>1614</v>
      </c>
      <c r="F2" s="40"/>
      <c r="G2" s="426"/>
      <c r="H2" s="42"/>
      <c r="I2" s="45"/>
      <c r="J2" s="45"/>
      <c r="K2" s="43"/>
      <c r="L2" s="84"/>
      <c r="M2" s="847"/>
      <c r="N2" s="426"/>
      <c r="O2" s="114"/>
      <c r="P2" s="268"/>
      <c r="Q2" s="156"/>
      <c r="R2" s="156"/>
      <c r="S2" s="156"/>
      <c r="T2" s="156"/>
    </row>
    <row r="4" spans="1:20" ht="15.6">
      <c r="K4" s="930" t="s">
        <v>0</v>
      </c>
      <c r="L4" s="931"/>
      <c r="M4" s="931"/>
    </row>
    <row r="5" spans="1:20" s="12" customFormat="1" ht="33" customHeight="1" thickBot="1">
      <c r="A5" s="256" t="s">
        <v>1</v>
      </c>
      <c r="B5" s="120" t="s">
        <v>2</v>
      </c>
      <c r="C5" s="11" t="s">
        <v>3</v>
      </c>
      <c r="D5" s="393" t="s">
        <v>4</v>
      </c>
      <c r="E5" s="120" t="s">
        <v>5</v>
      </c>
      <c r="F5" s="120" t="s">
        <v>6</v>
      </c>
      <c r="G5" s="429" t="s">
        <v>42</v>
      </c>
      <c r="H5" s="62" t="s">
        <v>7</v>
      </c>
      <c r="I5" s="474" t="s">
        <v>8</v>
      </c>
      <c r="J5" s="150" t="s">
        <v>9</v>
      </c>
      <c r="K5" s="283" t="s">
        <v>10</v>
      </c>
      <c r="L5" s="79" t="s">
        <v>11</v>
      </c>
      <c r="M5" s="848" t="s">
        <v>0</v>
      </c>
      <c r="N5" s="125" t="s">
        <v>12</v>
      </c>
      <c r="O5" s="11" t="s">
        <v>13</v>
      </c>
      <c r="P5" s="270" t="s">
        <v>162</v>
      </c>
    </row>
    <row r="6" spans="1:20" s="41" customFormat="1" ht="33" customHeight="1">
      <c r="A6" s="645" t="s">
        <v>16</v>
      </c>
      <c r="B6" s="434" t="s">
        <v>620</v>
      </c>
      <c r="C6" s="445" t="s">
        <v>328</v>
      </c>
      <c r="D6" s="763" t="s">
        <v>1527</v>
      </c>
      <c r="E6" s="659" t="s">
        <v>1541</v>
      </c>
      <c r="F6" s="659" t="s">
        <v>1541</v>
      </c>
      <c r="G6" s="656" t="s">
        <v>51</v>
      </c>
      <c r="H6" s="716">
        <v>1265</v>
      </c>
      <c r="I6" s="717">
        <v>16</v>
      </c>
      <c r="J6" s="724" t="s">
        <v>722</v>
      </c>
      <c r="K6" s="648" t="s">
        <v>14</v>
      </c>
      <c r="L6" s="650">
        <v>42886</v>
      </c>
      <c r="M6" s="651">
        <f t="shared" ref="M6:M35" ca="1" si="0">DAYS360(IF(OR(K6="Immediate",K6&lt;TODAY()),TODAY(),K6),L6)/30</f>
        <v>42.3</v>
      </c>
      <c r="N6" s="656" t="s">
        <v>135</v>
      </c>
      <c r="O6" s="654" t="s">
        <v>1540</v>
      </c>
      <c r="P6" s="268">
        <v>41518</v>
      </c>
    </row>
    <row r="7" spans="1:20" s="41" customFormat="1" ht="33" customHeight="1">
      <c r="A7" s="918" t="s">
        <v>296</v>
      </c>
      <c r="B7" s="919" t="s">
        <v>620</v>
      </c>
      <c r="C7" s="920" t="s">
        <v>1624</v>
      </c>
      <c r="D7" s="921" t="s">
        <v>1527</v>
      </c>
      <c r="E7" s="919" t="s">
        <v>1625</v>
      </c>
      <c r="F7" s="919" t="s">
        <v>1626</v>
      </c>
      <c r="G7" s="922" t="s">
        <v>1619</v>
      </c>
      <c r="H7" s="923">
        <v>2460</v>
      </c>
      <c r="I7" s="924">
        <v>0.93</v>
      </c>
      <c r="J7" s="929" t="s">
        <v>45</v>
      </c>
      <c r="K7" s="926" t="s">
        <v>14</v>
      </c>
      <c r="L7" s="174">
        <v>42247</v>
      </c>
      <c r="M7" s="927">
        <f t="shared" ca="1" si="0"/>
        <v>21.3</v>
      </c>
      <c r="N7" s="922" t="s">
        <v>15</v>
      </c>
      <c r="O7" s="928" t="s">
        <v>1627</v>
      </c>
      <c r="P7" s="272">
        <v>41596</v>
      </c>
    </row>
    <row r="8" spans="1:20" s="41" customFormat="1" ht="33" customHeight="1">
      <c r="A8" s="87" t="s">
        <v>16</v>
      </c>
      <c r="B8" s="434" t="s">
        <v>620</v>
      </c>
      <c r="C8" s="445" t="s">
        <v>1539</v>
      </c>
      <c r="D8" s="763" t="s">
        <v>1527</v>
      </c>
      <c r="E8" s="434" t="s">
        <v>1551</v>
      </c>
      <c r="F8" s="434" t="s">
        <v>1551</v>
      </c>
      <c r="G8" s="439" t="s">
        <v>51</v>
      </c>
      <c r="H8" s="712">
        <v>3200</v>
      </c>
      <c r="I8" s="713">
        <v>17</v>
      </c>
      <c r="J8" s="644" t="s">
        <v>1550</v>
      </c>
      <c r="K8" s="792" t="s">
        <v>14</v>
      </c>
      <c r="L8" s="650">
        <v>42353</v>
      </c>
      <c r="M8" s="651">
        <f t="shared" ca="1" si="0"/>
        <v>24.766666666666666</v>
      </c>
      <c r="N8" s="784" t="s">
        <v>15</v>
      </c>
      <c r="O8" s="418" t="s">
        <v>1549</v>
      </c>
      <c r="P8" s="268">
        <v>41518</v>
      </c>
      <c r="Q8" s="766" t="s">
        <v>69</v>
      </c>
    </row>
    <row r="9" spans="1:20" s="41" customFormat="1" ht="33" customHeight="1">
      <c r="A9" s="803" t="s">
        <v>16</v>
      </c>
      <c r="B9" s="813" t="s">
        <v>620</v>
      </c>
      <c r="C9" s="812" t="s">
        <v>1535</v>
      </c>
      <c r="D9" s="824" t="s">
        <v>1527</v>
      </c>
      <c r="E9" s="813" t="s">
        <v>316</v>
      </c>
      <c r="F9" s="813" t="s">
        <v>1466</v>
      </c>
      <c r="G9" s="814" t="s">
        <v>44</v>
      </c>
      <c r="H9" s="712">
        <v>3500</v>
      </c>
      <c r="I9" s="714">
        <v>24</v>
      </c>
      <c r="J9" s="694" t="s">
        <v>28</v>
      </c>
      <c r="K9" s="804" t="s">
        <v>14</v>
      </c>
      <c r="L9" s="792">
        <v>43665</v>
      </c>
      <c r="M9" s="793">
        <f t="shared" ca="1" si="0"/>
        <v>67.900000000000006</v>
      </c>
      <c r="N9" s="808" t="s">
        <v>22</v>
      </c>
      <c r="O9" s="794" t="s">
        <v>1534</v>
      </c>
      <c r="P9" s="838">
        <v>41518</v>
      </c>
      <c r="Q9" s="766"/>
    </row>
    <row r="10" spans="1:20" s="41" customFormat="1" ht="33" customHeight="1">
      <c r="A10" s="777" t="s">
        <v>16</v>
      </c>
      <c r="B10" s="813" t="s">
        <v>620</v>
      </c>
      <c r="C10" s="812" t="s">
        <v>1539</v>
      </c>
      <c r="D10" s="824" t="s">
        <v>1527</v>
      </c>
      <c r="E10" s="820" t="s">
        <v>1548</v>
      </c>
      <c r="F10" s="820" t="s">
        <v>1547</v>
      </c>
      <c r="G10" s="808" t="s">
        <v>51</v>
      </c>
      <c r="H10" s="716">
        <v>3602</v>
      </c>
      <c r="I10" s="717">
        <v>21</v>
      </c>
      <c r="J10" s="724" t="s">
        <v>722</v>
      </c>
      <c r="K10" s="783" t="s">
        <v>14</v>
      </c>
      <c r="L10" s="792">
        <v>42886</v>
      </c>
      <c r="M10" s="793">
        <f t="shared" ca="1" si="0"/>
        <v>42.3</v>
      </c>
      <c r="N10" s="808" t="s">
        <v>52</v>
      </c>
      <c r="O10" s="798" t="s">
        <v>1546</v>
      </c>
      <c r="P10" s="838">
        <v>41518</v>
      </c>
      <c r="Q10" s="913"/>
    </row>
    <row r="11" spans="1:20" s="41" customFormat="1" ht="33" customHeight="1">
      <c r="A11" s="803" t="s">
        <v>16</v>
      </c>
      <c r="B11" s="813" t="s">
        <v>620</v>
      </c>
      <c r="C11" s="812" t="s">
        <v>1533</v>
      </c>
      <c r="D11" s="824" t="s">
        <v>1527</v>
      </c>
      <c r="E11" s="813" t="s">
        <v>1532</v>
      </c>
      <c r="F11" s="813" t="s">
        <v>1531</v>
      </c>
      <c r="G11" s="814" t="s">
        <v>51</v>
      </c>
      <c r="H11" s="721">
        <v>4440</v>
      </c>
      <c r="I11" s="714">
        <v>20</v>
      </c>
      <c r="J11" s="694" t="s">
        <v>722</v>
      </c>
      <c r="K11" s="804" t="s">
        <v>14</v>
      </c>
      <c r="L11" s="792">
        <v>41912</v>
      </c>
      <c r="M11" s="793">
        <f t="shared" ca="1" si="0"/>
        <v>10.266666666666667</v>
      </c>
      <c r="N11" s="814" t="s">
        <v>52</v>
      </c>
      <c r="O11" s="794" t="s">
        <v>1530</v>
      </c>
      <c r="P11" s="838">
        <v>41518</v>
      </c>
      <c r="Q11" s="913"/>
    </row>
    <row r="12" spans="1:20" s="41" customFormat="1" ht="33" customHeight="1">
      <c r="A12" s="803" t="s">
        <v>16</v>
      </c>
      <c r="B12" s="813" t="s">
        <v>620</v>
      </c>
      <c r="C12" s="812" t="s">
        <v>1529</v>
      </c>
      <c r="D12" s="824" t="s">
        <v>1527</v>
      </c>
      <c r="E12" s="813" t="s">
        <v>1116</v>
      </c>
      <c r="F12" s="813" t="s">
        <v>1117</v>
      </c>
      <c r="G12" s="814" t="s">
        <v>44</v>
      </c>
      <c r="H12" s="721">
        <v>5490</v>
      </c>
      <c r="I12" s="720">
        <v>24.5</v>
      </c>
      <c r="J12" s="694" t="s">
        <v>722</v>
      </c>
      <c r="K12" s="804" t="s">
        <v>14</v>
      </c>
      <c r="L12" s="792">
        <v>43069</v>
      </c>
      <c r="M12" s="793">
        <f t="shared" ca="1" si="0"/>
        <v>48.266666666666666</v>
      </c>
      <c r="N12" s="814" t="s">
        <v>52</v>
      </c>
      <c r="O12" s="794" t="s">
        <v>1528</v>
      </c>
      <c r="P12" s="838">
        <v>41518</v>
      </c>
      <c r="Q12" s="913"/>
    </row>
    <row r="13" spans="1:20" s="41" customFormat="1" ht="33" customHeight="1">
      <c r="A13" s="918" t="s">
        <v>16</v>
      </c>
      <c r="B13" s="919" t="s">
        <v>620</v>
      </c>
      <c r="C13" s="920" t="s">
        <v>328</v>
      </c>
      <c r="D13" s="921" t="s">
        <v>1527</v>
      </c>
      <c r="E13" s="919" t="s">
        <v>1396</v>
      </c>
      <c r="F13" s="919" t="s">
        <v>1615</v>
      </c>
      <c r="G13" s="922" t="s">
        <v>44</v>
      </c>
      <c r="H13" s="923">
        <v>5658</v>
      </c>
      <c r="I13" s="924" t="s">
        <v>622</v>
      </c>
      <c r="J13" s="925"/>
      <c r="K13" s="926" t="s">
        <v>14</v>
      </c>
      <c r="L13" s="174">
        <v>42277</v>
      </c>
      <c r="M13" s="927">
        <f t="shared" ca="1" si="0"/>
        <v>22.266666666666666</v>
      </c>
      <c r="N13" s="922" t="s">
        <v>52</v>
      </c>
      <c r="O13" s="928" t="s">
        <v>1616</v>
      </c>
      <c r="P13" s="272">
        <v>41596</v>
      </c>
      <c r="Q13" s="913"/>
    </row>
    <row r="14" spans="1:20" s="41" customFormat="1" ht="33" customHeight="1">
      <c r="A14" s="803" t="s">
        <v>16</v>
      </c>
      <c r="B14" s="813" t="s">
        <v>620</v>
      </c>
      <c r="C14" s="812" t="s">
        <v>1467</v>
      </c>
      <c r="D14" s="824" t="s">
        <v>1527</v>
      </c>
      <c r="E14" s="813" t="s">
        <v>1468</v>
      </c>
      <c r="F14" s="813" t="s">
        <v>1526</v>
      </c>
      <c r="G14" s="814" t="s">
        <v>44</v>
      </c>
      <c r="H14" s="712">
        <v>5736</v>
      </c>
      <c r="I14" s="722">
        <v>19.5</v>
      </c>
      <c r="J14" s="694" t="s">
        <v>28</v>
      </c>
      <c r="K14" s="825" t="s">
        <v>14</v>
      </c>
      <c r="L14" s="819">
        <v>42521</v>
      </c>
      <c r="M14" s="793">
        <f t="shared" ca="1" si="0"/>
        <v>30.3</v>
      </c>
      <c r="N14" s="814" t="s">
        <v>15</v>
      </c>
      <c r="O14" s="794" t="s">
        <v>1525</v>
      </c>
      <c r="P14" s="838">
        <v>41518</v>
      </c>
      <c r="Q14" s="766"/>
    </row>
    <row r="15" spans="1:20" s="41" customFormat="1" ht="33" customHeight="1">
      <c r="A15" s="777" t="s">
        <v>16</v>
      </c>
      <c r="B15" s="813" t="s">
        <v>620</v>
      </c>
      <c r="C15" s="812" t="s">
        <v>1545</v>
      </c>
      <c r="D15" s="824" t="s">
        <v>1527</v>
      </c>
      <c r="E15" s="820" t="s">
        <v>1544</v>
      </c>
      <c r="F15" s="820" t="s">
        <v>1543</v>
      </c>
      <c r="G15" s="832" t="s">
        <v>51</v>
      </c>
      <c r="H15" s="716">
        <v>19200</v>
      </c>
      <c r="I15" s="724" t="s">
        <v>622</v>
      </c>
      <c r="J15" s="724"/>
      <c r="K15" s="783" t="s">
        <v>14</v>
      </c>
      <c r="L15" s="792">
        <v>42400</v>
      </c>
      <c r="M15" s="793">
        <f t="shared" ca="1" si="0"/>
        <v>26.3</v>
      </c>
      <c r="N15" s="808" t="s">
        <v>326</v>
      </c>
      <c r="O15" s="798" t="s">
        <v>1542</v>
      </c>
      <c r="P15" s="268">
        <v>41518</v>
      </c>
      <c r="Q15" s="766"/>
    </row>
    <row r="16" spans="1:20" s="41" customFormat="1" ht="33" customHeight="1">
      <c r="A16" s="803" t="s">
        <v>16</v>
      </c>
      <c r="B16" s="434" t="s">
        <v>620</v>
      </c>
      <c r="C16" s="445" t="s">
        <v>1539</v>
      </c>
      <c r="D16" s="763" t="s">
        <v>1527</v>
      </c>
      <c r="E16" s="813" t="s">
        <v>1538</v>
      </c>
      <c r="F16" s="813" t="s">
        <v>57</v>
      </c>
      <c r="G16" s="814" t="s">
        <v>44</v>
      </c>
      <c r="H16" s="712">
        <v>21889</v>
      </c>
      <c r="I16" s="694" t="s">
        <v>1537</v>
      </c>
      <c r="J16" s="714"/>
      <c r="K16" s="804" t="s">
        <v>14</v>
      </c>
      <c r="L16" s="792">
        <v>45161</v>
      </c>
      <c r="M16" s="651">
        <f t="shared" ca="1" si="0"/>
        <v>117.03333333333333</v>
      </c>
      <c r="N16" s="814" t="s">
        <v>22</v>
      </c>
      <c r="O16" s="794" t="s">
        <v>1536</v>
      </c>
      <c r="P16" s="268">
        <v>41518</v>
      </c>
      <c r="Q16" s="766" t="s">
        <v>69</v>
      </c>
    </row>
    <row r="17" spans="1:17" s="41" customFormat="1" ht="33" customHeight="1">
      <c r="A17" s="918" t="s">
        <v>296</v>
      </c>
      <c r="B17" s="919" t="s">
        <v>620</v>
      </c>
      <c r="C17" s="920" t="s">
        <v>1621</v>
      </c>
      <c r="D17" s="921" t="s">
        <v>1527</v>
      </c>
      <c r="E17" s="919" t="s">
        <v>1262</v>
      </c>
      <c r="F17" s="919" t="s">
        <v>1622</v>
      </c>
      <c r="G17" s="922" t="s">
        <v>1619</v>
      </c>
      <c r="H17" s="923">
        <v>37800</v>
      </c>
      <c r="I17" s="924" t="s">
        <v>622</v>
      </c>
      <c r="J17" s="925"/>
      <c r="K17" s="926" t="s">
        <v>14</v>
      </c>
      <c r="L17" s="174">
        <v>42063</v>
      </c>
      <c r="M17" s="927">
        <f t="shared" ca="1" si="0"/>
        <v>15.2</v>
      </c>
      <c r="N17" s="922" t="s">
        <v>52</v>
      </c>
      <c r="O17" s="928" t="s">
        <v>1623</v>
      </c>
      <c r="P17" s="272">
        <v>41596</v>
      </c>
      <c r="Q17" s="645"/>
    </row>
    <row r="18" spans="1:17" s="41" customFormat="1" ht="33" customHeight="1">
      <c r="A18" s="918" t="s">
        <v>296</v>
      </c>
      <c r="B18" s="919" t="s">
        <v>620</v>
      </c>
      <c r="C18" s="920" t="s">
        <v>328</v>
      </c>
      <c r="D18" s="921" t="s">
        <v>1527</v>
      </c>
      <c r="E18" s="919" t="s">
        <v>1617</v>
      </c>
      <c r="F18" s="919" t="s">
        <v>1618</v>
      </c>
      <c r="G18" s="922" t="s">
        <v>1619</v>
      </c>
      <c r="H18" s="923">
        <v>81920</v>
      </c>
      <c r="I18" s="924" t="s">
        <v>622</v>
      </c>
      <c r="J18" s="925"/>
      <c r="K18" s="926" t="s">
        <v>14</v>
      </c>
      <c r="L18" s="174">
        <v>42735</v>
      </c>
      <c r="M18" s="927">
        <f t="shared" ca="1" si="0"/>
        <v>37.299999999999997</v>
      </c>
      <c r="N18" s="922" t="s">
        <v>106</v>
      </c>
      <c r="O18" s="928" t="s">
        <v>1620</v>
      </c>
      <c r="P18" s="272">
        <v>41596</v>
      </c>
      <c r="Q18" s="645"/>
    </row>
    <row r="19" spans="1:17" s="41" customFormat="1" ht="33" customHeight="1">
      <c r="A19" s="704" t="s">
        <v>16</v>
      </c>
      <c r="B19" s="705" t="s">
        <v>1146</v>
      </c>
      <c r="C19" s="705" t="s">
        <v>672</v>
      </c>
      <c r="D19" s="706" t="s">
        <v>1492</v>
      </c>
      <c r="E19" s="707" t="s">
        <v>1493</v>
      </c>
      <c r="F19" s="707" t="s">
        <v>1494</v>
      </c>
      <c r="G19" s="711" t="s">
        <v>51</v>
      </c>
      <c r="H19" s="716">
        <v>4552</v>
      </c>
      <c r="I19" s="728">
        <v>13</v>
      </c>
      <c r="J19" s="729">
        <v>8.8800000000000008</v>
      </c>
      <c r="K19" s="710">
        <v>41579</v>
      </c>
      <c r="L19" s="715">
        <v>42339</v>
      </c>
      <c r="M19" s="651">
        <f t="shared" ca="1" si="0"/>
        <v>24.3</v>
      </c>
      <c r="N19" s="711" t="s">
        <v>52</v>
      </c>
      <c r="O19" s="718" t="s">
        <v>1495</v>
      </c>
      <c r="P19" s="674">
        <v>41501</v>
      </c>
      <c r="Q19" s="645"/>
    </row>
    <row r="20" spans="1:17" s="41" customFormat="1" ht="33" customHeight="1">
      <c r="A20" s="538" t="s">
        <v>16</v>
      </c>
      <c r="B20" s="540" t="s">
        <v>1221</v>
      </c>
      <c r="C20" s="540" t="s">
        <v>211</v>
      </c>
      <c r="D20" s="541">
        <v>5124235177</v>
      </c>
      <c r="E20" s="539" t="s">
        <v>400</v>
      </c>
      <c r="F20" s="539" t="s">
        <v>1218</v>
      </c>
      <c r="G20" s="542" t="s">
        <v>44</v>
      </c>
      <c r="H20" s="543">
        <v>1500</v>
      </c>
      <c r="I20" s="544">
        <v>10</v>
      </c>
      <c r="J20" s="545" t="s">
        <v>28</v>
      </c>
      <c r="K20" s="546">
        <v>41153</v>
      </c>
      <c r="L20" s="546">
        <v>42339</v>
      </c>
      <c r="M20" s="547">
        <f t="shared" ca="1" si="0"/>
        <v>24.3</v>
      </c>
      <c r="N20" s="548" t="s">
        <v>52</v>
      </c>
      <c r="O20" s="549" t="s">
        <v>1267</v>
      </c>
      <c r="P20" s="844">
        <v>41122</v>
      </c>
      <c r="Q20" s="645"/>
    </row>
    <row r="21" spans="1:17" s="41" customFormat="1" ht="33" customHeight="1">
      <c r="A21" s="777" t="s">
        <v>16</v>
      </c>
      <c r="B21" s="778" t="s">
        <v>1221</v>
      </c>
      <c r="C21" s="778" t="s">
        <v>211</v>
      </c>
      <c r="D21" s="823">
        <v>5124235177</v>
      </c>
      <c r="E21" s="820" t="s">
        <v>1400</v>
      </c>
      <c r="F21" s="780" t="s">
        <v>1399</v>
      </c>
      <c r="G21" s="808" t="s">
        <v>51</v>
      </c>
      <c r="H21" s="795">
        <v>1594</v>
      </c>
      <c r="I21" s="796">
        <v>22</v>
      </c>
      <c r="J21" s="796" t="s">
        <v>45</v>
      </c>
      <c r="K21" s="783" t="s">
        <v>14</v>
      </c>
      <c r="L21" s="792">
        <v>42582</v>
      </c>
      <c r="M21" s="547">
        <f t="shared" ca="1" si="0"/>
        <v>32.299999999999997</v>
      </c>
      <c r="N21" s="784" t="s">
        <v>43</v>
      </c>
      <c r="O21" s="798" t="s">
        <v>1398</v>
      </c>
      <c r="P21" s="661">
        <v>41459</v>
      </c>
      <c r="Q21" s="645"/>
    </row>
    <row r="22" spans="1:17" s="41" customFormat="1" ht="33" customHeight="1">
      <c r="A22" s="777" t="s">
        <v>16</v>
      </c>
      <c r="B22" s="778" t="s">
        <v>1221</v>
      </c>
      <c r="C22" s="778" t="s">
        <v>211</v>
      </c>
      <c r="D22" s="823">
        <v>5124235177</v>
      </c>
      <c r="E22" s="820" t="s">
        <v>1400</v>
      </c>
      <c r="F22" s="780" t="s">
        <v>1399</v>
      </c>
      <c r="G22" s="808" t="s">
        <v>51</v>
      </c>
      <c r="H22" s="795">
        <v>1808</v>
      </c>
      <c r="I22" s="796">
        <v>22</v>
      </c>
      <c r="J22" s="796" t="s">
        <v>45</v>
      </c>
      <c r="K22" s="783" t="s">
        <v>14</v>
      </c>
      <c r="L22" s="792">
        <v>42552</v>
      </c>
      <c r="M22" s="547">
        <f t="shared" ca="1" si="0"/>
        <v>31.3</v>
      </c>
      <c r="N22" s="784" t="s">
        <v>43</v>
      </c>
      <c r="O22" s="798" t="s">
        <v>1401</v>
      </c>
      <c r="P22" s="839">
        <v>41459</v>
      </c>
      <c r="Q22" s="645"/>
    </row>
    <row r="23" spans="1:17" s="41" customFormat="1" ht="33" customHeight="1">
      <c r="A23" s="777" t="s">
        <v>16</v>
      </c>
      <c r="B23" s="887" t="s">
        <v>1221</v>
      </c>
      <c r="C23" s="887" t="s">
        <v>211</v>
      </c>
      <c r="D23" s="893">
        <v>5124235177</v>
      </c>
      <c r="E23" s="888" t="s">
        <v>994</v>
      </c>
      <c r="F23" s="888" t="s">
        <v>1268</v>
      </c>
      <c r="G23" s="890" t="s">
        <v>44</v>
      </c>
      <c r="H23" s="795">
        <v>8243</v>
      </c>
      <c r="I23" s="796">
        <v>15</v>
      </c>
      <c r="J23" s="796" t="s">
        <v>28</v>
      </c>
      <c r="K23" s="889">
        <v>41061</v>
      </c>
      <c r="L23" s="891">
        <v>42186</v>
      </c>
      <c r="M23" s="797">
        <f t="shared" ca="1" si="0"/>
        <v>19.3</v>
      </c>
      <c r="N23" s="890" t="s">
        <v>52</v>
      </c>
      <c r="O23" s="892" t="s">
        <v>1220</v>
      </c>
      <c r="P23" s="839">
        <v>41030</v>
      </c>
      <c r="Q23" s="645"/>
    </row>
    <row r="24" spans="1:17" s="41" customFormat="1" ht="33" customHeight="1">
      <c r="A24" s="645" t="s">
        <v>16</v>
      </c>
      <c r="B24" s="646" t="s">
        <v>1476</v>
      </c>
      <c r="C24" s="646" t="s">
        <v>1477</v>
      </c>
      <c r="D24" s="779" t="s">
        <v>1478</v>
      </c>
      <c r="E24" s="780" t="s">
        <v>300</v>
      </c>
      <c r="F24" s="647" t="s">
        <v>1479</v>
      </c>
      <c r="G24" s="784" t="s">
        <v>44</v>
      </c>
      <c r="H24" s="708">
        <v>2021</v>
      </c>
      <c r="I24" s="719">
        <v>26</v>
      </c>
      <c r="J24" s="683" t="s">
        <v>45</v>
      </c>
      <c r="K24" s="648" t="s">
        <v>14</v>
      </c>
      <c r="L24" s="783">
        <v>42064</v>
      </c>
      <c r="M24" s="793">
        <f t="shared" ca="1" si="0"/>
        <v>15.3</v>
      </c>
      <c r="N24" s="649" t="s">
        <v>52</v>
      </c>
      <c r="O24" s="654"/>
      <c r="P24" s="674">
        <v>41501</v>
      </c>
      <c r="Q24" s="645"/>
    </row>
    <row r="25" spans="1:17" s="41" customFormat="1" ht="33" customHeight="1">
      <c r="A25" s="820" t="s">
        <v>16</v>
      </c>
      <c r="B25" s="816" t="s">
        <v>30</v>
      </c>
      <c r="C25" s="831" t="s">
        <v>1562</v>
      </c>
      <c r="D25" s="834" t="s">
        <v>1563</v>
      </c>
      <c r="E25" s="816" t="s">
        <v>240</v>
      </c>
      <c r="F25" s="816" t="s">
        <v>241</v>
      </c>
      <c r="G25" s="784" t="s">
        <v>44</v>
      </c>
      <c r="H25" s="740">
        <v>4397</v>
      </c>
      <c r="I25" s="810">
        <v>22</v>
      </c>
      <c r="J25" s="741"/>
      <c r="K25" s="648" t="s">
        <v>14</v>
      </c>
      <c r="L25" s="818">
        <v>43344</v>
      </c>
      <c r="M25" s="850">
        <f t="shared" ca="1" si="0"/>
        <v>57.3</v>
      </c>
      <c r="N25" s="808" t="s">
        <v>22</v>
      </c>
      <c r="O25" s="915" t="s">
        <v>1564</v>
      </c>
      <c r="P25" s="661">
        <v>41532</v>
      </c>
      <c r="Q25" s="645"/>
    </row>
    <row r="26" spans="1:17" s="41" customFormat="1" ht="33" customHeight="1">
      <c r="A26" s="903" t="s">
        <v>16</v>
      </c>
      <c r="B26" s="909" t="s">
        <v>30</v>
      </c>
      <c r="C26" s="873" t="s">
        <v>1308</v>
      </c>
      <c r="D26" s="873" t="s">
        <v>1309</v>
      </c>
      <c r="E26" s="871" t="s">
        <v>1310</v>
      </c>
      <c r="F26" s="871" t="s">
        <v>1311</v>
      </c>
      <c r="G26" s="873" t="s">
        <v>51</v>
      </c>
      <c r="H26" s="740">
        <v>4642</v>
      </c>
      <c r="I26" s="741">
        <v>15</v>
      </c>
      <c r="J26" s="835" t="s">
        <v>1559</v>
      </c>
      <c r="K26" s="811">
        <v>41548</v>
      </c>
      <c r="L26" s="811">
        <v>41671</v>
      </c>
      <c r="M26" s="833">
        <f t="shared" ca="1" si="0"/>
        <v>2.2999999999999998</v>
      </c>
      <c r="N26" s="873" t="s">
        <v>43</v>
      </c>
      <c r="O26" s="913"/>
      <c r="P26" s="661">
        <v>41183</v>
      </c>
    </row>
    <row r="27" spans="1:17" s="41" customFormat="1" ht="33" customHeight="1">
      <c r="A27" s="903" t="s">
        <v>16</v>
      </c>
      <c r="B27" s="909" t="s">
        <v>30</v>
      </c>
      <c r="C27" s="580" t="s">
        <v>1568</v>
      </c>
      <c r="D27" s="580" t="s">
        <v>98</v>
      </c>
      <c r="E27" s="909" t="s">
        <v>1217</v>
      </c>
      <c r="F27" s="871" t="s">
        <v>1307</v>
      </c>
      <c r="G27" s="873" t="s">
        <v>44</v>
      </c>
      <c r="H27" s="795">
        <v>6854</v>
      </c>
      <c r="I27" s="799">
        <v>10</v>
      </c>
      <c r="J27" s="835">
        <v>9.67</v>
      </c>
      <c r="K27" s="811" t="s">
        <v>14</v>
      </c>
      <c r="L27" s="811">
        <v>43434</v>
      </c>
      <c r="M27" s="833">
        <f t="shared" ca="1" si="0"/>
        <v>60.266666666666666</v>
      </c>
      <c r="N27" s="873" t="s">
        <v>43</v>
      </c>
      <c r="O27" s="913"/>
      <c r="P27" s="839">
        <v>41183</v>
      </c>
    </row>
    <row r="28" spans="1:17" s="41" customFormat="1" ht="33" customHeight="1">
      <c r="A28" s="659" t="s">
        <v>16</v>
      </c>
      <c r="B28" s="437" t="s">
        <v>30</v>
      </c>
      <c r="C28" s="441" t="s">
        <v>97</v>
      </c>
      <c r="D28" s="580" t="s">
        <v>98</v>
      </c>
      <c r="E28" s="437" t="s">
        <v>1560</v>
      </c>
      <c r="F28" s="778" t="s">
        <v>1561</v>
      </c>
      <c r="G28" s="649" t="s">
        <v>44</v>
      </c>
      <c r="H28" s="781">
        <v>7082</v>
      </c>
      <c r="I28" s="782">
        <v>16</v>
      </c>
      <c r="J28" s="741"/>
      <c r="K28" s="648">
        <v>41579</v>
      </c>
      <c r="L28" s="78">
        <v>43190</v>
      </c>
      <c r="M28" s="833">
        <f t="shared" ca="1" si="0"/>
        <v>52.3</v>
      </c>
      <c r="N28" s="784" t="s">
        <v>15</v>
      </c>
      <c r="O28" s="767" t="s">
        <v>1462</v>
      </c>
      <c r="P28" s="661">
        <v>41470</v>
      </c>
    </row>
    <row r="29" spans="1:17" s="41" customFormat="1" ht="33" customHeight="1">
      <c r="A29" s="777" t="s">
        <v>16</v>
      </c>
      <c r="B29" s="778" t="s">
        <v>30</v>
      </c>
      <c r="C29" s="846" t="s">
        <v>1610</v>
      </c>
      <c r="D29" s="845" t="s">
        <v>1611</v>
      </c>
      <c r="E29" s="778" t="s">
        <v>1612</v>
      </c>
      <c r="F29" s="778" t="s">
        <v>1613</v>
      </c>
      <c r="G29" s="784" t="s">
        <v>51</v>
      </c>
      <c r="H29" s="781">
        <v>8280</v>
      </c>
      <c r="I29" s="741">
        <v>17</v>
      </c>
      <c r="J29" s="796" t="s">
        <v>45</v>
      </c>
      <c r="K29" s="783" t="s">
        <v>14</v>
      </c>
      <c r="L29" s="818">
        <v>42490</v>
      </c>
      <c r="M29" s="793">
        <f t="shared" ca="1" si="0"/>
        <v>29.266666666666666</v>
      </c>
      <c r="N29" s="784" t="s">
        <v>52</v>
      </c>
      <c r="O29" s="777"/>
      <c r="P29" s="661">
        <v>41579</v>
      </c>
    </row>
    <row r="30" spans="1:17" s="41" customFormat="1" ht="33" customHeight="1">
      <c r="A30" s="777" t="s">
        <v>16</v>
      </c>
      <c r="B30" s="778" t="s">
        <v>30</v>
      </c>
      <c r="C30" s="784" t="s">
        <v>1308</v>
      </c>
      <c r="D30" s="779" t="s">
        <v>1565</v>
      </c>
      <c r="E30" s="805" t="s">
        <v>1566</v>
      </c>
      <c r="F30" s="805" t="s">
        <v>1566</v>
      </c>
      <c r="G30" s="784" t="s">
        <v>44</v>
      </c>
      <c r="H30" s="781">
        <v>8806</v>
      </c>
      <c r="I30" s="755">
        <v>19</v>
      </c>
      <c r="J30" s="914" t="s">
        <v>83</v>
      </c>
      <c r="K30" s="783" t="s">
        <v>14</v>
      </c>
      <c r="L30" s="783">
        <v>42156</v>
      </c>
      <c r="M30" s="833">
        <f t="shared" ca="1" si="0"/>
        <v>18.3</v>
      </c>
      <c r="N30" s="808" t="s">
        <v>52</v>
      </c>
      <c r="O30" s="798" t="s">
        <v>1567</v>
      </c>
      <c r="P30" s="840">
        <v>41532</v>
      </c>
    </row>
    <row r="31" spans="1:17" s="41" customFormat="1" ht="33" customHeight="1">
      <c r="A31" s="777" t="s">
        <v>16</v>
      </c>
      <c r="B31" s="778" t="s">
        <v>30</v>
      </c>
      <c r="C31" s="846" t="s">
        <v>1607</v>
      </c>
      <c r="D31" s="916" t="s">
        <v>1608</v>
      </c>
      <c r="E31" s="778" t="s">
        <v>316</v>
      </c>
      <c r="F31" s="646" t="s">
        <v>869</v>
      </c>
      <c r="G31" s="649" t="s">
        <v>44</v>
      </c>
      <c r="H31" s="733">
        <v>11102</v>
      </c>
      <c r="I31" s="796">
        <v>24.5</v>
      </c>
      <c r="J31" s="917">
        <v>17.28</v>
      </c>
      <c r="K31" s="648" t="s">
        <v>14</v>
      </c>
      <c r="L31" s="78">
        <v>42216</v>
      </c>
      <c r="M31" s="793">
        <f t="shared" ca="1" si="0"/>
        <v>20.3</v>
      </c>
      <c r="N31" s="649" t="s">
        <v>22</v>
      </c>
      <c r="O31" s="785" t="s">
        <v>1609</v>
      </c>
      <c r="P31" s="661">
        <v>41579</v>
      </c>
    </row>
    <row r="32" spans="1:17" s="41" customFormat="1" ht="33" customHeight="1">
      <c r="A32" s="900" t="s">
        <v>16</v>
      </c>
      <c r="B32" s="875" t="s">
        <v>95</v>
      </c>
      <c r="C32" s="875" t="s">
        <v>113</v>
      </c>
      <c r="D32" s="876" t="s">
        <v>1353</v>
      </c>
      <c r="E32" s="872" t="s">
        <v>1352</v>
      </c>
      <c r="F32" s="872" t="s">
        <v>1351</v>
      </c>
      <c r="G32" s="876" t="s">
        <v>51</v>
      </c>
      <c r="H32" s="910">
        <v>1495</v>
      </c>
      <c r="I32" s="911">
        <v>16</v>
      </c>
      <c r="J32" s="817" t="s">
        <v>83</v>
      </c>
      <c r="K32" s="648" t="s">
        <v>14</v>
      </c>
      <c r="L32" s="792">
        <v>42124</v>
      </c>
      <c r="M32" s="797">
        <f t="shared" ca="1" si="0"/>
        <v>17.266666666666666</v>
      </c>
      <c r="N32" s="876" t="s">
        <v>135</v>
      </c>
      <c r="O32" s="874" t="s">
        <v>405</v>
      </c>
      <c r="P32" s="839">
        <v>41244</v>
      </c>
    </row>
    <row r="33" spans="1:16" s="41" customFormat="1" ht="33" customHeight="1">
      <c r="A33" s="684" t="s">
        <v>16</v>
      </c>
      <c r="B33" s="885" t="s">
        <v>95</v>
      </c>
      <c r="C33" s="895" t="s">
        <v>116</v>
      </c>
      <c r="D33" s="886" t="s">
        <v>114</v>
      </c>
      <c r="E33" s="884"/>
      <c r="F33" s="884" t="s">
        <v>559</v>
      </c>
      <c r="G33" s="886" t="s">
        <v>44</v>
      </c>
      <c r="H33" s="611">
        <v>3733</v>
      </c>
      <c r="I33" s="507">
        <v>25</v>
      </c>
      <c r="J33" s="506">
        <v>14.75</v>
      </c>
      <c r="K33" s="792" t="s">
        <v>14</v>
      </c>
      <c r="L33" s="843">
        <v>42656</v>
      </c>
      <c r="M33" s="793">
        <f t="shared" ca="1" si="0"/>
        <v>34.700000000000003</v>
      </c>
      <c r="N33" s="665" t="s">
        <v>22</v>
      </c>
      <c r="O33" s="883"/>
      <c r="P33" s="661">
        <v>41061</v>
      </c>
    </row>
    <row r="34" spans="1:16" s="764" customFormat="1" ht="33" customHeight="1">
      <c r="A34" s="900" t="s">
        <v>16</v>
      </c>
      <c r="B34" s="884" t="s">
        <v>95</v>
      </c>
      <c r="C34" s="502" t="s">
        <v>113</v>
      </c>
      <c r="D34" s="480" t="s">
        <v>1353</v>
      </c>
      <c r="E34" s="478" t="s">
        <v>1356</v>
      </c>
      <c r="F34" s="478" t="s">
        <v>1355</v>
      </c>
      <c r="G34" s="480" t="s">
        <v>51</v>
      </c>
      <c r="H34" s="627">
        <v>4558</v>
      </c>
      <c r="I34" s="626">
        <v>14</v>
      </c>
      <c r="J34" s="841" t="s">
        <v>28</v>
      </c>
      <c r="K34" s="650" t="s">
        <v>14</v>
      </c>
      <c r="L34" s="792">
        <v>42369</v>
      </c>
      <c r="M34" s="651">
        <f t="shared" ca="1" si="0"/>
        <v>25.3</v>
      </c>
      <c r="N34" s="665" t="s">
        <v>52</v>
      </c>
      <c r="O34" s="476" t="s">
        <v>1354</v>
      </c>
      <c r="P34" s="661">
        <v>41244</v>
      </c>
    </row>
    <row r="35" spans="1:16" s="398" customFormat="1" ht="33" customHeight="1">
      <c r="A35" s="684" t="s">
        <v>16</v>
      </c>
      <c r="B35" s="882" t="s">
        <v>95</v>
      </c>
      <c r="C35" s="502" t="s">
        <v>116</v>
      </c>
      <c r="D35" s="480" t="s">
        <v>114</v>
      </c>
      <c r="E35" s="872"/>
      <c r="F35" s="894" t="s">
        <v>1222</v>
      </c>
      <c r="G35" s="899" t="s">
        <v>44</v>
      </c>
      <c r="H35" s="595">
        <v>22882</v>
      </c>
      <c r="I35" s="510">
        <v>22</v>
      </c>
      <c r="J35" s="807" t="s">
        <v>83</v>
      </c>
      <c r="K35" s="783" t="s">
        <v>14</v>
      </c>
      <c r="L35" s="842">
        <v>41820</v>
      </c>
      <c r="M35" s="651">
        <f t="shared" ca="1" si="0"/>
        <v>7.2666666666666666</v>
      </c>
      <c r="N35" s="665" t="s">
        <v>22</v>
      </c>
      <c r="O35" s="874"/>
      <c r="P35" s="661">
        <v>41061</v>
      </c>
    </row>
    <row r="36" spans="1:16" s="398" customFormat="1" ht="33" customHeight="1">
      <c r="A36" s="777" t="s">
        <v>16</v>
      </c>
      <c r="B36" s="778" t="s">
        <v>137</v>
      </c>
      <c r="C36" s="778" t="s">
        <v>138</v>
      </c>
      <c r="D36" s="779" t="s">
        <v>1584</v>
      </c>
      <c r="E36" s="805" t="s">
        <v>1585</v>
      </c>
      <c r="F36" s="805" t="s">
        <v>1588</v>
      </c>
      <c r="G36" s="784" t="s">
        <v>44</v>
      </c>
      <c r="H36" s="716">
        <v>2021</v>
      </c>
      <c r="I36" s="709">
        <v>16.5</v>
      </c>
      <c r="J36" s="683" t="s">
        <v>28</v>
      </c>
      <c r="K36" s="648" t="s">
        <v>14</v>
      </c>
      <c r="L36" s="783" t="s">
        <v>1589</v>
      </c>
      <c r="M36" s="797"/>
      <c r="N36" s="784" t="s">
        <v>106</v>
      </c>
      <c r="O36" s="798"/>
      <c r="P36" s="674">
        <v>41518</v>
      </c>
    </row>
    <row r="37" spans="1:16" s="398" customFormat="1" ht="33" customHeight="1">
      <c r="A37" s="645" t="s">
        <v>16</v>
      </c>
      <c r="B37" s="786" t="s">
        <v>137</v>
      </c>
      <c r="C37" s="787" t="s">
        <v>138</v>
      </c>
      <c r="D37" s="788" t="s">
        <v>1584</v>
      </c>
      <c r="E37" s="786" t="s">
        <v>1590</v>
      </c>
      <c r="F37" s="786" t="s">
        <v>1591</v>
      </c>
      <c r="G37" s="801" t="s">
        <v>44</v>
      </c>
      <c r="H37" s="712">
        <v>2418</v>
      </c>
      <c r="I37" s="720">
        <v>26</v>
      </c>
      <c r="J37" s="702" t="s">
        <v>83</v>
      </c>
      <c r="K37" s="792">
        <v>41548</v>
      </c>
      <c r="L37" s="792">
        <v>41913</v>
      </c>
      <c r="M37" s="653">
        <f t="shared" ref="M37:M44" ca="1" si="1">DAYS360(IF(OR(K37="Immediate",K37&lt;TODAY()),TODAY(),K37),L37)/30</f>
        <v>10.3</v>
      </c>
      <c r="N37" s="801" t="s">
        <v>52</v>
      </c>
      <c r="O37" s="794"/>
      <c r="P37" s="674">
        <v>41518</v>
      </c>
    </row>
    <row r="38" spans="1:16" s="398" customFormat="1" ht="33" customHeight="1">
      <c r="A38" s="645" t="s">
        <v>16</v>
      </c>
      <c r="B38" s="413" t="s">
        <v>137</v>
      </c>
      <c r="C38" s="414" t="s">
        <v>138</v>
      </c>
      <c r="D38" s="415" t="s">
        <v>1584</v>
      </c>
      <c r="E38" s="413" t="s">
        <v>1590</v>
      </c>
      <c r="F38" s="413" t="s">
        <v>1592</v>
      </c>
      <c r="G38" s="422" t="s">
        <v>44</v>
      </c>
      <c r="H38" s="712">
        <v>7073</v>
      </c>
      <c r="I38" s="714">
        <v>10.5</v>
      </c>
      <c r="J38" s="702" t="s">
        <v>83</v>
      </c>
      <c r="K38" s="650" t="s">
        <v>14</v>
      </c>
      <c r="L38" s="650">
        <v>41913</v>
      </c>
      <c r="M38" s="653">
        <f t="shared" ca="1" si="1"/>
        <v>10.3</v>
      </c>
      <c r="N38" s="784" t="s">
        <v>326</v>
      </c>
      <c r="O38" s="418"/>
      <c r="P38" s="674">
        <v>41518</v>
      </c>
    </row>
    <row r="39" spans="1:16" s="398" customFormat="1" ht="33" customHeight="1">
      <c r="A39" s="645" t="s">
        <v>16</v>
      </c>
      <c r="B39" s="778" t="s">
        <v>137</v>
      </c>
      <c r="C39" s="778" t="s">
        <v>138</v>
      </c>
      <c r="D39" s="779" t="s">
        <v>1584</v>
      </c>
      <c r="E39" s="805" t="s">
        <v>1585</v>
      </c>
      <c r="F39" s="805" t="s">
        <v>1586</v>
      </c>
      <c r="G39" s="784" t="s">
        <v>44</v>
      </c>
      <c r="H39" s="682">
        <v>36000</v>
      </c>
      <c r="I39" s="719">
        <v>15</v>
      </c>
      <c r="J39" s="683" t="s">
        <v>83</v>
      </c>
      <c r="K39" s="783" t="s">
        <v>14</v>
      </c>
      <c r="L39" s="783">
        <v>42795</v>
      </c>
      <c r="M39" s="653">
        <f t="shared" ca="1" si="1"/>
        <v>39.299999999999997</v>
      </c>
      <c r="N39" s="649" t="s">
        <v>15</v>
      </c>
      <c r="O39" s="798" t="s">
        <v>1587</v>
      </c>
      <c r="P39" s="674">
        <v>41518</v>
      </c>
    </row>
    <row r="40" spans="1:16" s="398" customFormat="1" ht="33" customHeight="1">
      <c r="A40" s="645" t="s">
        <v>16</v>
      </c>
      <c r="B40" s="646" t="s">
        <v>1558</v>
      </c>
      <c r="C40" s="646" t="s">
        <v>879</v>
      </c>
      <c r="D40" s="407" t="s">
        <v>1557</v>
      </c>
      <c r="E40" s="427" t="s">
        <v>1556</v>
      </c>
      <c r="F40" s="427" t="s">
        <v>1555</v>
      </c>
      <c r="G40" s="649" t="s">
        <v>44</v>
      </c>
      <c r="H40" s="716">
        <v>88100</v>
      </c>
      <c r="I40" s="683" t="s">
        <v>1554</v>
      </c>
      <c r="J40" s="683" t="s">
        <v>191</v>
      </c>
      <c r="K40" s="648">
        <v>41623</v>
      </c>
      <c r="L40" s="648">
        <v>43708</v>
      </c>
      <c r="M40" s="793">
        <f t="shared" ca="1" si="1"/>
        <v>68.533333333333331</v>
      </c>
      <c r="N40" s="649" t="s">
        <v>1553</v>
      </c>
      <c r="O40" s="654" t="s">
        <v>1552</v>
      </c>
      <c r="P40" s="838">
        <v>41518</v>
      </c>
    </row>
    <row r="41" spans="1:16" s="398" customFormat="1" ht="33" customHeight="1">
      <c r="A41" s="645" t="s">
        <v>16</v>
      </c>
      <c r="B41" s="646" t="s">
        <v>1130</v>
      </c>
      <c r="C41" s="646" t="s">
        <v>1129</v>
      </c>
      <c r="D41" s="784" t="s">
        <v>1128</v>
      </c>
      <c r="E41" s="780" t="s">
        <v>1127</v>
      </c>
      <c r="F41" s="780" t="s">
        <v>1126</v>
      </c>
      <c r="G41" s="649" t="s">
        <v>43</v>
      </c>
      <c r="H41" s="448">
        <v>4991</v>
      </c>
      <c r="I41" s="796">
        <v>10</v>
      </c>
      <c r="J41" s="796" t="s">
        <v>191</v>
      </c>
      <c r="K41" s="648" t="s">
        <v>14</v>
      </c>
      <c r="L41" s="792">
        <v>42401</v>
      </c>
      <c r="M41" s="797">
        <f t="shared" ca="1" si="1"/>
        <v>26.3</v>
      </c>
      <c r="N41" s="649" t="s">
        <v>1553</v>
      </c>
      <c r="O41" s="654" t="s">
        <v>1125</v>
      </c>
      <c r="P41" s="839">
        <v>40848</v>
      </c>
    </row>
    <row r="42" spans="1:16" s="398" customFormat="1" ht="33" customHeight="1">
      <c r="A42" s="645" t="s">
        <v>16</v>
      </c>
      <c r="B42" s="787" t="s">
        <v>140</v>
      </c>
      <c r="C42" s="787" t="s">
        <v>1114</v>
      </c>
      <c r="D42" s="801" t="s">
        <v>1115</v>
      </c>
      <c r="E42" s="786" t="s">
        <v>1116</v>
      </c>
      <c r="F42" s="786" t="s">
        <v>1117</v>
      </c>
      <c r="G42" s="801" t="s">
        <v>44</v>
      </c>
      <c r="H42" s="452">
        <v>4055</v>
      </c>
      <c r="I42" s="791">
        <v>19.5</v>
      </c>
      <c r="J42" s="807" t="s">
        <v>83</v>
      </c>
      <c r="K42" s="792" t="s">
        <v>14</v>
      </c>
      <c r="L42" s="650">
        <v>42247</v>
      </c>
      <c r="M42" s="653">
        <f t="shared" ca="1" si="1"/>
        <v>21.3</v>
      </c>
      <c r="N42" s="649" t="s">
        <v>52</v>
      </c>
      <c r="O42" s="794"/>
      <c r="P42" s="661">
        <v>40848</v>
      </c>
    </row>
    <row r="43" spans="1:16" s="398" customFormat="1" ht="33" customHeight="1">
      <c r="A43" s="645" t="s">
        <v>16</v>
      </c>
      <c r="B43" s="875" t="s">
        <v>1402</v>
      </c>
      <c r="C43" s="700" t="s">
        <v>1384</v>
      </c>
      <c r="D43" s="699" t="s">
        <v>1405</v>
      </c>
      <c r="E43" s="698" t="s">
        <v>1475</v>
      </c>
      <c r="F43" s="698" t="s">
        <v>1474</v>
      </c>
      <c r="G43" s="784" t="s">
        <v>44</v>
      </c>
      <c r="H43" s="708">
        <v>3064</v>
      </c>
      <c r="I43" s="775">
        <v>28</v>
      </c>
      <c r="J43" s="724" t="s">
        <v>83</v>
      </c>
      <c r="K43" s="783">
        <v>41579</v>
      </c>
      <c r="L43" s="783">
        <v>42855</v>
      </c>
      <c r="M43" s="793">
        <f t="shared" ca="1" si="1"/>
        <v>41.266666666666666</v>
      </c>
      <c r="N43" s="649" t="s">
        <v>1553</v>
      </c>
      <c r="O43" s="798" t="s">
        <v>1473</v>
      </c>
      <c r="P43" s="674">
        <v>41487</v>
      </c>
    </row>
    <row r="44" spans="1:16" s="398" customFormat="1" ht="33" customHeight="1">
      <c r="A44" s="803" t="s">
        <v>16</v>
      </c>
      <c r="B44" s="701" t="s">
        <v>1402</v>
      </c>
      <c r="C44" s="778" t="s">
        <v>174</v>
      </c>
      <c r="D44" s="779" t="s">
        <v>1581</v>
      </c>
      <c r="E44" s="805" t="s">
        <v>678</v>
      </c>
      <c r="F44" s="805" t="s">
        <v>1582</v>
      </c>
      <c r="G44" s="649" t="s">
        <v>44</v>
      </c>
      <c r="H44" s="781">
        <v>4338</v>
      </c>
      <c r="I44" s="799">
        <v>18</v>
      </c>
      <c r="J44" s="817" t="s">
        <v>28</v>
      </c>
      <c r="K44" s="648" t="s">
        <v>14</v>
      </c>
      <c r="L44" s="648">
        <v>41622</v>
      </c>
      <c r="M44" s="797">
        <f t="shared" ca="1" si="1"/>
        <v>0.73333333333333328</v>
      </c>
      <c r="N44" s="649" t="s">
        <v>22</v>
      </c>
      <c r="O44" s="654" t="s">
        <v>1583</v>
      </c>
      <c r="P44" s="840">
        <v>41532</v>
      </c>
    </row>
    <row r="45" spans="1:16" s="398" customFormat="1" ht="33" customHeight="1">
      <c r="A45" s="684" t="s">
        <v>16</v>
      </c>
      <c r="B45" s="744" t="s">
        <v>193</v>
      </c>
      <c r="C45" s="746" t="s">
        <v>1503</v>
      </c>
      <c r="D45" s="747" t="s">
        <v>1504</v>
      </c>
      <c r="E45" s="744" t="s">
        <v>921</v>
      </c>
      <c r="F45" s="744" t="s">
        <v>922</v>
      </c>
      <c r="G45" s="760" t="s">
        <v>44</v>
      </c>
      <c r="H45" s="267">
        <v>2481</v>
      </c>
      <c r="I45" s="790">
        <v>32</v>
      </c>
      <c r="J45" s="807" t="s">
        <v>83</v>
      </c>
      <c r="K45" s="738">
        <v>41579</v>
      </c>
      <c r="L45" s="738"/>
      <c r="M45" s="748" t="s">
        <v>69</v>
      </c>
      <c r="N45" s="749" t="s">
        <v>22</v>
      </c>
      <c r="O45" s="739" t="s">
        <v>1505</v>
      </c>
      <c r="P45" s="674">
        <v>41501</v>
      </c>
    </row>
    <row r="46" spans="1:16" s="398" customFormat="1" ht="33" customHeight="1">
      <c r="A46" s="837" t="s">
        <v>16</v>
      </c>
      <c r="B46" s="813" t="s">
        <v>193</v>
      </c>
      <c r="C46" s="828" t="s">
        <v>1211</v>
      </c>
      <c r="D46" s="639" t="s">
        <v>1420</v>
      </c>
      <c r="E46" s="813" t="s">
        <v>1419</v>
      </c>
      <c r="F46" s="829" t="s">
        <v>1418</v>
      </c>
      <c r="G46" s="814" t="s">
        <v>44</v>
      </c>
      <c r="H46" s="712">
        <v>3350</v>
      </c>
      <c r="I46" s="720">
        <v>27</v>
      </c>
      <c r="J46" s="694" t="s">
        <v>83</v>
      </c>
      <c r="K46" s="804" t="s">
        <v>14</v>
      </c>
      <c r="L46" s="650">
        <v>41943</v>
      </c>
      <c r="M46" s="651">
        <f t="shared" ref="M46:M57" ca="1" si="2">DAYS360(IF(OR(K46="Immediate",K46&lt;TODAY()),TODAY(),K46),L46)/30</f>
        <v>11.3</v>
      </c>
      <c r="N46" s="814" t="s">
        <v>135</v>
      </c>
      <c r="O46" s="794" t="s">
        <v>1417</v>
      </c>
      <c r="P46" s="674">
        <v>41501</v>
      </c>
    </row>
    <row r="47" spans="1:16" s="398" customFormat="1" ht="33" customHeight="1">
      <c r="A47" s="903" t="s">
        <v>16</v>
      </c>
      <c r="B47" s="902" t="s">
        <v>193</v>
      </c>
      <c r="C47" s="897" t="s">
        <v>1304</v>
      </c>
      <c r="D47" s="901" t="s">
        <v>1303</v>
      </c>
      <c r="E47" s="896" t="s">
        <v>1302</v>
      </c>
      <c r="F47" s="896" t="s">
        <v>1301</v>
      </c>
      <c r="G47" s="898" t="s">
        <v>44</v>
      </c>
      <c r="H47" s="611">
        <v>4079</v>
      </c>
      <c r="I47" s="600">
        <v>13</v>
      </c>
      <c r="J47" s="578" t="s">
        <v>83</v>
      </c>
      <c r="K47" s="650">
        <v>41214</v>
      </c>
      <c r="L47" s="650">
        <v>42855</v>
      </c>
      <c r="M47" s="651">
        <f t="shared" ca="1" si="2"/>
        <v>41.266666666666666</v>
      </c>
      <c r="N47" s="649" t="s">
        <v>1553</v>
      </c>
      <c r="O47" s="883" t="s">
        <v>1300</v>
      </c>
      <c r="P47" s="674">
        <v>41501</v>
      </c>
    </row>
    <row r="48" spans="1:16" s="398" customFormat="1" ht="33" customHeight="1">
      <c r="A48" s="777" t="s">
        <v>16</v>
      </c>
      <c r="B48" s="786" t="s">
        <v>193</v>
      </c>
      <c r="C48" s="809" t="s">
        <v>1602</v>
      </c>
      <c r="D48" s="768" t="s">
        <v>1601</v>
      </c>
      <c r="E48" s="786" t="s">
        <v>1600</v>
      </c>
      <c r="F48" s="786" t="s">
        <v>1599</v>
      </c>
      <c r="G48" s="801" t="s">
        <v>51</v>
      </c>
      <c r="H48" s="712">
        <v>4128</v>
      </c>
      <c r="I48" s="772" t="s">
        <v>67</v>
      </c>
      <c r="J48" s="730" t="s">
        <v>67</v>
      </c>
      <c r="K48" s="792">
        <v>41640</v>
      </c>
      <c r="L48" s="792">
        <v>42400</v>
      </c>
      <c r="M48" s="793">
        <f t="shared" ca="1" si="2"/>
        <v>25</v>
      </c>
      <c r="N48" s="784" t="s">
        <v>106</v>
      </c>
      <c r="O48" s="794" t="s">
        <v>1598</v>
      </c>
      <c r="P48" s="838">
        <v>41548</v>
      </c>
    </row>
    <row r="49" spans="1:16" s="398" customFormat="1" ht="33" customHeight="1">
      <c r="A49" s="777" t="s">
        <v>16</v>
      </c>
      <c r="B49" s="816" t="s">
        <v>193</v>
      </c>
      <c r="C49" s="830" t="s">
        <v>1628</v>
      </c>
      <c r="D49" s="827" t="s">
        <v>1457</v>
      </c>
      <c r="E49" s="820" t="s">
        <v>1456</v>
      </c>
      <c r="F49" s="806" t="s">
        <v>1455</v>
      </c>
      <c r="G49" s="808" t="s">
        <v>51</v>
      </c>
      <c r="H49" s="725">
        <v>4627</v>
      </c>
      <c r="I49" s="717">
        <v>18</v>
      </c>
      <c r="J49" s="724" t="s">
        <v>1454</v>
      </c>
      <c r="K49" s="783" t="s">
        <v>14</v>
      </c>
      <c r="L49" s="792">
        <v>42035</v>
      </c>
      <c r="M49" s="797">
        <f t="shared" ca="1" si="2"/>
        <v>14.3</v>
      </c>
      <c r="N49" s="808" t="s">
        <v>362</v>
      </c>
      <c r="O49" s="798" t="s">
        <v>1453</v>
      </c>
      <c r="P49" s="674">
        <v>41501</v>
      </c>
    </row>
    <row r="50" spans="1:16" s="398" customFormat="1" ht="33" customHeight="1">
      <c r="A50" s="777" t="s">
        <v>16</v>
      </c>
      <c r="B50" s="778" t="s">
        <v>193</v>
      </c>
      <c r="C50" s="802" t="s">
        <v>1597</v>
      </c>
      <c r="D50" s="770" t="s">
        <v>1596</v>
      </c>
      <c r="E50" s="805" t="s">
        <v>1595</v>
      </c>
      <c r="F50" s="805" t="s">
        <v>1594</v>
      </c>
      <c r="G50" s="821" t="s">
        <v>44</v>
      </c>
      <c r="H50" s="708">
        <v>6736</v>
      </c>
      <c r="I50" s="771" t="s">
        <v>67</v>
      </c>
      <c r="J50" s="683" t="s">
        <v>67</v>
      </c>
      <c r="K50" s="792">
        <v>41548</v>
      </c>
      <c r="L50" s="650">
        <v>41790</v>
      </c>
      <c r="M50" s="793">
        <f t="shared" ca="1" si="2"/>
        <v>6.3</v>
      </c>
      <c r="N50" s="784" t="s">
        <v>15</v>
      </c>
      <c r="O50" s="798" t="s">
        <v>1593</v>
      </c>
      <c r="P50" s="838">
        <v>41548</v>
      </c>
    </row>
    <row r="51" spans="1:16" s="398" customFormat="1" ht="33" customHeight="1">
      <c r="A51" s="645" t="s">
        <v>16</v>
      </c>
      <c r="B51" s="646" t="s">
        <v>193</v>
      </c>
      <c r="C51" s="424" t="s">
        <v>1185</v>
      </c>
      <c r="D51" s="770" t="s">
        <v>1184</v>
      </c>
      <c r="E51" s="780" t="s">
        <v>1576</v>
      </c>
      <c r="F51" s="785" t="s">
        <v>1577</v>
      </c>
      <c r="G51" s="784" t="s">
        <v>44</v>
      </c>
      <c r="H51" s="795">
        <v>7058</v>
      </c>
      <c r="I51" s="817" t="s">
        <v>1361</v>
      </c>
      <c r="J51" s="817" t="s">
        <v>1361</v>
      </c>
      <c r="K51" s="783">
        <v>41760</v>
      </c>
      <c r="L51" s="650">
        <v>42521</v>
      </c>
      <c r="M51" s="797">
        <f t="shared" ca="1" si="2"/>
        <v>25</v>
      </c>
      <c r="N51" s="649" t="s">
        <v>135</v>
      </c>
      <c r="O51" s="654" t="s">
        <v>1578</v>
      </c>
      <c r="P51" s="840">
        <v>41532</v>
      </c>
    </row>
    <row r="52" spans="1:16" s="398" customFormat="1" ht="33" customHeight="1">
      <c r="A52" s="837" t="s">
        <v>16</v>
      </c>
      <c r="B52" s="816" t="s">
        <v>193</v>
      </c>
      <c r="C52" s="830" t="s">
        <v>1449</v>
      </c>
      <c r="D52" s="827" t="s">
        <v>1448</v>
      </c>
      <c r="E52" s="826" t="s">
        <v>107</v>
      </c>
      <c r="F52" s="806" t="s">
        <v>1447</v>
      </c>
      <c r="G52" s="832" t="s">
        <v>44</v>
      </c>
      <c r="H52" s="716">
        <v>7946</v>
      </c>
      <c r="I52" s="709">
        <v>22</v>
      </c>
      <c r="J52" s="724" t="s">
        <v>83</v>
      </c>
      <c r="K52" s="811" t="s">
        <v>14</v>
      </c>
      <c r="L52" s="783">
        <v>43100</v>
      </c>
      <c r="M52" s="653">
        <f t="shared" ca="1" si="2"/>
        <v>49.3</v>
      </c>
      <c r="N52" s="808" t="s">
        <v>106</v>
      </c>
      <c r="O52" s="654" t="s">
        <v>1446</v>
      </c>
      <c r="P52" s="674">
        <v>41501</v>
      </c>
    </row>
    <row r="53" spans="1:16" s="398" customFormat="1" ht="33" customHeight="1">
      <c r="A53" s="758" t="s">
        <v>16</v>
      </c>
      <c r="B53" s="744" t="s">
        <v>193</v>
      </c>
      <c r="C53" s="745" t="s">
        <v>1515</v>
      </c>
      <c r="D53" s="759" t="s">
        <v>1452</v>
      </c>
      <c r="E53" s="744" t="s">
        <v>1516</v>
      </c>
      <c r="F53" s="744" t="s">
        <v>1517</v>
      </c>
      <c r="G53" s="760" t="s">
        <v>51</v>
      </c>
      <c r="H53" s="789">
        <v>7963</v>
      </c>
      <c r="I53" s="800">
        <v>24</v>
      </c>
      <c r="J53" s="791" t="s">
        <v>28</v>
      </c>
      <c r="K53" s="738">
        <v>41548</v>
      </c>
      <c r="L53" s="738">
        <v>42735</v>
      </c>
      <c r="M53" s="793">
        <f t="shared" ca="1" si="2"/>
        <v>37.299999999999997</v>
      </c>
      <c r="N53" s="760" t="s">
        <v>135</v>
      </c>
      <c r="O53" s="739" t="s">
        <v>1518</v>
      </c>
      <c r="P53" s="674">
        <v>41501</v>
      </c>
    </row>
    <row r="54" spans="1:16" s="398" customFormat="1" ht="33" customHeight="1">
      <c r="A54" s="684" t="s">
        <v>16</v>
      </c>
      <c r="B54" s="813" t="s">
        <v>193</v>
      </c>
      <c r="C54" s="828" t="s">
        <v>1461</v>
      </c>
      <c r="D54" s="639" t="s">
        <v>1460</v>
      </c>
      <c r="E54" s="813" t="s">
        <v>312</v>
      </c>
      <c r="F54" s="829" t="s">
        <v>1459</v>
      </c>
      <c r="G54" s="814" t="s">
        <v>44</v>
      </c>
      <c r="H54" s="712">
        <v>8597</v>
      </c>
      <c r="I54" s="713">
        <v>22</v>
      </c>
      <c r="J54" s="644" t="s">
        <v>28</v>
      </c>
      <c r="K54" s="792">
        <v>41518</v>
      </c>
      <c r="L54" s="792">
        <v>45260</v>
      </c>
      <c r="M54" s="651">
        <f t="shared" ca="1" si="2"/>
        <v>120.26666666666667</v>
      </c>
      <c r="N54" s="808" t="s">
        <v>22</v>
      </c>
      <c r="O54" s="794" t="s">
        <v>1458</v>
      </c>
      <c r="P54" s="674">
        <v>41501</v>
      </c>
    </row>
    <row r="55" spans="1:16" s="398" customFormat="1" ht="33" customHeight="1">
      <c r="A55" s="837" t="s">
        <v>16</v>
      </c>
      <c r="B55" s="434" t="s">
        <v>193</v>
      </c>
      <c r="C55" s="830" t="s">
        <v>1424</v>
      </c>
      <c r="D55" s="827" t="s">
        <v>1423</v>
      </c>
      <c r="E55" s="815" t="s">
        <v>389</v>
      </c>
      <c r="F55" s="806" t="s">
        <v>1422</v>
      </c>
      <c r="G55" s="439" t="s">
        <v>44</v>
      </c>
      <c r="H55" s="708">
        <v>12193</v>
      </c>
      <c r="I55" s="709">
        <v>15</v>
      </c>
      <c r="J55" s="724" t="s">
        <v>28</v>
      </c>
      <c r="K55" s="811" t="s">
        <v>14</v>
      </c>
      <c r="L55" s="783">
        <v>43373</v>
      </c>
      <c r="M55" s="797">
        <f t="shared" ca="1" si="2"/>
        <v>58.266666666666666</v>
      </c>
      <c r="N55" s="656" t="s">
        <v>135</v>
      </c>
      <c r="O55" s="798" t="s">
        <v>1421</v>
      </c>
      <c r="P55" s="674">
        <v>41501</v>
      </c>
    </row>
    <row r="56" spans="1:16" s="398" customFormat="1" ht="33" customHeight="1">
      <c r="A56" s="758" t="s">
        <v>66</v>
      </c>
      <c r="B56" s="744" t="s">
        <v>193</v>
      </c>
      <c r="C56" s="746" t="s">
        <v>1519</v>
      </c>
      <c r="D56" s="747" t="s">
        <v>1520</v>
      </c>
      <c r="E56" s="744" t="s">
        <v>1521</v>
      </c>
      <c r="F56" s="744" t="s">
        <v>1522</v>
      </c>
      <c r="G56" s="760" t="s">
        <v>51</v>
      </c>
      <c r="H56" s="789">
        <v>13710</v>
      </c>
      <c r="I56" s="791" t="s">
        <v>1523</v>
      </c>
      <c r="J56" s="791"/>
      <c r="K56" s="738">
        <v>41487</v>
      </c>
      <c r="L56" s="738">
        <v>42185</v>
      </c>
      <c r="M56" s="793">
        <f t="shared" ca="1" si="2"/>
        <v>19.266666666666666</v>
      </c>
      <c r="N56" s="749" t="s">
        <v>326</v>
      </c>
      <c r="O56" s="739" t="s">
        <v>1524</v>
      </c>
      <c r="P56" s="674">
        <v>41501</v>
      </c>
    </row>
    <row r="57" spans="1:16" s="398" customFormat="1" ht="33" customHeight="1">
      <c r="A57" s="684" t="s">
        <v>16</v>
      </c>
      <c r="B57" s="787" t="s">
        <v>193</v>
      </c>
      <c r="C57" s="809" t="s">
        <v>680</v>
      </c>
      <c r="D57" s="851" t="s">
        <v>1048</v>
      </c>
      <c r="E57" s="786" t="s">
        <v>236</v>
      </c>
      <c r="F57" s="786" t="s">
        <v>1067</v>
      </c>
      <c r="G57" s="801" t="s">
        <v>44</v>
      </c>
      <c r="H57" s="735">
        <v>13767</v>
      </c>
      <c r="I57" s="836" t="s">
        <v>67</v>
      </c>
      <c r="J57" s="841" t="s">
        <v>67</v>
      </c>
      <c r="K57" s="792" t="s">
        <v>14</v>
      </c>
      <c r="L57" s="792">
        <v>41882</v>
      </c>
      <c r="M57" s="651">
        <f t="shared" ca="1" si="2"/>
        <v>9.3000000000000007</v>
      </c>
      <c r="N57" s="784" t="s">
        <v>22</v>
      </c>
      <c r="O57" s="794" t="s">
        <v>1066</v>
      </c>
      <c r="P57" s="674">
        <v>41501</v>
      </c>
    </row>
    <row r="58" spans="1:16" s="398" customFormat="1" ht="33" customHeight="1">
      <c r="A58" s="758" t="s">
        <v>16</v>
      </c>
      <c r="B58" s="750" t="s">
        <v>193</v>
      </c>
      <c r="C58" s="751" t="s">
        <v>1512</v>
      </c>
      <c r="D58" s="752" t="s">
        <v>1513</v>
      </c>
      <c r="E58" s="754" t="s">
        <v>1364</v>
      </c>
      <c r="F58" s="754" t="s">
        <v>1365</v>
      </c>
      <c r="G58" s="761" t="s">
        <v>44</v>
      </c>
      <c r="H58" s="795">
        <v>14610</v>
      </c>
      <c r="I58" s="782">
        <v>24</v>
      </c>
      <c r="J58" s="796" t="s">
        <v>83</v>
      </c>
      <c r="K58" s="734">
        <v>41487</v>
      </c>
      <c r="L58" s="732"/>
      <c r="M58" s="757" t="s">
        <v>69</v>
      </c>
      <c r="N58" s="749" t="s">
        <v>52</v>
      </c>
      <c r="O58" s="742" t="s">
        <v>1514</v>
      </c>
      <c r="P58" s="674">
        <v>41501</v>
      </c>
    </row>
    <row r="59" spans="1:16" s="398" customFormat="1" ht="33" customHeight="1">
      <c r="A59" s="837" t="s">
        <v>16</v>
      </c>
      <c r="B59" s="813" t="s">
        <v>193</v>
      </c>
      <c r="C59" s="828" t="s">
        <v>1077</v>
      </c>
      <c r="D59" s="639" t="s">
        <v>1433</v>
      </c>
      <c r="E59" s="813" t="s">
        <v>1432</v>
      </c>
      <c r="F59" s="829" t="s">
        <v>1431</v>
      </c>
      <c r="G59" s="814" t="s">
        <v>51</v>
      </c>
      <c r="H59" s="727">
        <v>22510</v>
      </c>
      <c r="I59" s="720">
        <v>14</v>
      </c>
      <c r="J59" s="694" t="s">
        <v>28</v>
      </c>
      <c r="K59" s="804" t="s">
        <v>14</v>
      </c>
      <c r="L59" s="792">
        <v>41943</v>
      </c>
      <c r="M59" s="797">
        <f ca="1">DAYS360(IF(OR(K59="Immediate",K59&lt;TODAY()),TODAY(),K59),L59)/30</f>
        <v>11.3</v>
      </c>
      <c r="N59" s="814" t="s">
        <v>52</v>
      </c>
      <c r="O59" s="794" t="s">
        <v>1430</v>
      </c>
      <c r="P59" s="674">
        <v>41501</v>
      </c>
    </row>
    <row r="60" spans="1:16" s="398" customFormat="1" ht="33" customHeight="1">
      <c r="A60" s="743" t="s">
        <v>296</v>
      </c>
      <c r="B60" s="750" t="s">
        <v>193</v>
      </c>
      <c r="C60" s="751" t="s">
        <v>1445</v>
      </c>
      <c r="D60" s="752" t="s">
        <v>1444</v>
      </c>
      <c r="E60" s="754" t="s">
        <v>1509</v>
      </c>
      <c r="F60" s="754" t="s">
        <v>1510</v>
      </c>
      <c r="G60" s="761" t="s">
        <v>51</v>
      </c>
      <c r="H60" s="781">
        <v>43280</v>
      </c>
      <c r="I60" s="799" t="s">
        <v>67</v>
      </c>
      <c r="J60" s="796"/>
      <c r="K60" s="756" t="s">
        <v>14</v>
      </c>
      <c r="L60" s="732"/>
      <c r="M60" s="757" t="s">
        <v>69</v>
      </c>
      <c r="N60" s="749" t="s">
        <v>326</v>
      </c>
      <c r="O60" s="742" t="s">
        <v>1511</v>
      </c>
      <c r="P60" s="674">
        <v>41501</v>
      </c>
    </row>
    <row r="61" spans="1:16" s="398" customFormat="1" ht="33" customHeight="1">
      <c r="A61" s="777" t="s">
        <v>16</v>
      </c>
      <c r="B61" s="778" t="s">
        <v>193</v>
      </c>
      <c r="C61" s="802" t="s">
        <v>1185</v>
      </c>
      <c r="D61" s="770" t="s">
        <v>1184</v>
      </c>
      <c r="E61" s="780" t="s">
        <v>1579</v>
      </c>
      <c r="F61" s="785" t="s">
        <v>1577</v>
      </c>
      <c r="G61" s="784" t="s">
        <v>44</v>
      </c>
      <c r="H61" s="795">
        <v>102587</v>
      </c>
      <c r="I61" s="817" t="s">
        <v>1361</v>
      </c>
      <c r="J61" s="817" t="s">
        <v>1361</v>
      </c>
      <c r="K61" s="783">
        <v>41760</v>
      </c>
      <c r="L61" s="792">
        <v>42521</v>
      </c>
      <c r="M61" s="797">
        <f t="shared" ref="M61:M68" ca="1" si="3">DAYS360(IF(OR(K61="Immediate",K61&lt;TODAY()),TODAY(),K61),L61)/30</f>
        <v>25</v>
      </c>
      <c r="N61" s="784" t="s">
        <v>135</v>
      </c>
      <c r="O61" s="798" t="s">
        <v>1580</v>
      </c>
      <c r="P61" s="840">
        <v>41532</v>
      </c>
    </row>
    <row r="62" spans="1:16" s="398" customFormat="1" ht="33" customHeight="1">
      <c r="A62" s="684" t="s">
        <v>16</v>
      </c>
      <c r="B62" s="646" t="s">
        <v>1154</v>
      </c>
      <c r="C62" s="778" t="s">
        <v>1155</v>
      </c>
      <c r="D62" s="784" t="s">
        <v>1156</v>
      </c>
      <c r="E62" s="805" t="s">
        <v>1157</v>
      </c>
      <c r="F62" s="805" t="s">
        <v>1158</v>
      </c>
      <c r="G62" s="649" t="s">
        <v>44</v>
      </c>
      <c r="H62" s="781">
        <v>725</v>
      </c>
      <c r="I62" s="869">
        <v>29.79</v>
      </c>
      <c r="J62" s="658" t="s">
        <v>45</v>
      </c>
      <c r="K62" s="648" t="s">
        <v>14</v>
      </c>
      <c r="L62" s="783">
        <v>41791</v>
      </c>
      <c r="M62" s="793">
        <f t="shared" ca="1" si="3"/>
        <v>6.3</v>
      </c>
      <c r="N62" s="649" t="s">
        <v>22</v>
      </c>
      <c r="O62" s="806"/>
      <c r="P62" s="839">
        <v>40923</v>
      </c>
    </row>
    <row r="63" spans="1:16" s="398" customFormat="1" ht="33" customHeight="1">
      <c r="A63" s="684" t="s">
        <v>16</v>
      </c>
      <c r="B63" s="689" t="s">
        <v>1154</v>
      </c>
      <c r="C63" s="690" t="s">
        <v>1497</v>
      </c>
      <c r="D63" s="691" t="s">
        <v>1156</v>
      </c>
      <c r="E63" s="689" t="s">
        <v>420</v>
      </c>
      <c r="F63" s="693" t="s">
        <v>1498</v>
      </c>
      <c r="G63" s="695" t="s">
        <v>44</v>
      </c>
      <c r="H63" s="731">
        <v>1900</v>
      </c>
      <c r="I63" s="791">
        <f>(2.63157894736842)*12</f>
        <v>31.578947368421041</v>
      </c>
      <c r="J63" s="689" t="s">
        <v>83</v>
      </c>
      <c r="K63" s="693" t="s">
        <v>14</v>
      </c>
      <c r="L63" s="686">
        <v>42036</v>
      </c>
      <c r="M63" s="651">
        <f t="shared" ca="1" si="3"/>
        <v>14.3</v>
      </c>
      <c r="N63" s="695" t="s">
        <v>22</v>
      </c>
      <c r="O63" s="689" t="s">
        <v>1499</v>
      </c>
      <c r="P63" s="762">
        <v>41501</v>
      </c>
    </row>
    <row r="64" spans="1:16" s="398" customFormat="1" ht="33" customHeight="1">
      <c r="A64" s="693" t="s">
        <v>296</v>
      </c>
      <c r="B64" s="689" t="s">
        <v>1154</v>
      </c>
      <c r="C64" s="690" t="s">
        <v>1497</v>
      </c>
      <c r="D64" s="691" t="s">
        <v>1156</v>
      </c>
      <c r="E64" s="689"/>
      <c r="F64" s="693" t="s">
        <v>1500</v>
      </c>
      <c r="G64" s="695"/>
      <c r="H64" s="731">
        <v>2460</v>
      </c>
      <c r="I64" s="737">
        <f>(2500/H64)*12</f>
        <v>12.195121951219512</v>
      </c>
      <c r="J64" s="689" t="s">
        <v>1501</v>
      </c>
      <c r="K64" s="693" t="s">
        <v>14</v>
      </c>
      <c r="L64" s="686">
        <v>42598</v>
      </c>
      <c r="M64" s="651">
        <f t="shared" ca="1" si="3"/>
        <v>32.799999999999997</v>
      </c>
      <c r="N64" s="695" t="s">
        <v>135</v>
      </c>
      <c r="O64" s="689" t="s">
        <v>1502</v>
      </c>
      <c r="P64" s="762">
        <v>41501</v>
      </c>
    </row>
    <row r="65" spans="1:18" s="398" customFormat="1" ht="33" customHeight="1">
      <c r="A65" s="777" t="s">
        <v>16</v>
      </c>
      <c r="B65" s="786" t="s">
        <v>73</v>
      </c>
      <c r="C65" s="787" t="s">
        <v>1487</v>
      </c>
      <c r="D65" s="788" t="s">
        <v>75</v>
      </c>
      <c r="E65" s="786" t="s">
        <v>1488</v>
      </c>
      <c r="F65" s="786" t="s">
        <v>1489</v>
      </c>
      <c r="G65" s="801" t="s">
        <v>44</v>
      </c>
      <c r="H65" s="712">
        <v>28747</v>
      </c>
      <c r="I65" s="720">
        <v>22.5</v>
      </c>
      <c r="J65" s="702" t="s">
        <v>83</v>
      </c>
      <c r="K65" s="792" t="s">
        <v>14</v>
      </c>
      <c r="L65" s="792">
        <v>43131</v>
      </c>
      <c r="M65" s="797">
        <f t="shared" ca="1" si="3"/>
        <v>50.3</v>
      </c>
      <c r="N65" s="801" t="s">
        <v>152</v>
      </c>
      <c r="O65" s="794"/>
      <c r="P65" s="398">
        <v>41501</v>
      </c>
    </row>
    <row r="66" spans="1:18" s="398" customFormat="1" ht="33" customHeight="1">
      <c r="A66" s="900" t="s">
        <v>66</v>
      </c>
      <c r="B66" s="875" t="s">
        <v>1382</v>
      </c>
      <c r="C66" s="875" t="s">
        <v>1381</v>
      </c>
      <c r="D66" s="876" t="s">
        <v>1380</v>
      </c>
      <c r="E66" s="894" t="s">
        <v>1379</v>
      </c>
      <c r="F66" s="894" t="s">
        <v>1378</v>
      </c>
      <c r="G66" s="876" t="s">
        <v>51</v>
      </c>
      <c r="H66" s="910">
        <v>9114</v>
      </c>
      <c r="I66" s="912">
        <v>10.56</v>
      </c>
      <c r="J66" s="911">
        <v>2.86</v>
      </c>
      <c r="K66" s="783" t="s">
        <v>14</v>
      </c>
      <c r="L66" s="783">
        <v>41804</v>
      </c>
      <c r="M66" s="653">
        <f t="shared" ca="1" si="3"/>
        <v>6.7333333333333334</v>
      </c>
      <c r="N66" s="876" t="s">
        <v>106</v>
      </c>
      <c r="O66" s="874" t="s">
        <v>1377</v>
      </c>
      <c r="P66" s="839">
        <v>41306</v>
      </c>
    </row>
    <row r="67" spans="1:18" s="398" customFormat="1" ht="33" customHeight="1">
      <c r="A67" s="684" t="s">
        <v>16</v>
      </c>
      <c r="B67" s="870" t="s">
        <v>1350</v>
      </c>
      <c r="C67" s="664" t="s">
        <v>308</v>
      </c>
      <c r="D67" s="665" t="s">
        <v>421</v>
      </c>
      <c r="E67" s="872" t="s">
        <v>1343</v>
      </c>
      <c r="F67" s="872" t="s">
        <v>1344</v>
      </c>
      <c r="G67" s="873" t="s">
        <v>51</v>
      </c>
      <c r="H67" s="672">
        <v>11240</v>
      </c>
      <c r="I67" s="817" t="s">
        <v>69</v>
      </c>
      <c r="J67" s="817" t="s">
        <v>28</v>
      </c>
      <c r="K67" s="648" t="s">
        <v>14</v>
      </c>
      <c r="L67" s="792">
        <v>42369</v>
      </c>
      <c r="M67" s="793">
        <f t="shared" ca="1" si="3"/>
        <v>25.3</v>
      </c>
      <c r="N67" s="665" t="s">
        <v>22</v>
      </c>
      <c r="O67" s="663" t="s">
        <v>1345</v>
      </c>
      <c r="P67" s="661">
        <v>41228</v>
      </c>
    </row>
    <row r="68" spans="1:18" s="398" customFormat="1" ht="33" customHeight="1">
      <c r="A68" s="777" t="s">
        <v>16</v>
      </c>
      <c r="B68" s="778" t="s">
        <v>1606</v>
      </c>
      <c r="C68" s="778" t="s">
        <v>1605</v>
      </c>
      <c r="D68" s="779" t="s">
        <v>1604</v>
      </c>
      <c r="E68" s="780"/>
      <c r="F68" s="805" t="s">
        <v>1603</v>
      </c>
      <c r="G68" s="814" t="s">
        <v>51</v>
      </c>
      <c r="H68" s="781">
        <v>360</v>
      </c>
      <c r="I68" s="869">
        <v>36</v>
      </c>
      <c r="J68" s="796" t="s">
        <v>83</v>
      </c>
      <c r="K68" s="648" t="s">
        <v>14</v>
      </c>
      <c r="L68" s="783">
        <v>41944</v>
      </c>
      <c r="M68" s="651">
        <f t="shared" ca="1" si="3"/>
        <v>11.3</v>
      </c>
      <c r="N68" s="784" t="s">
        <v>15</v>
      </c>
      <c r="O68" s="798"/>
      <c r="P68" s="838">
        <v>41579</v>
      </c>
    </row>
    <row r="69" spans="1:18" s="398" customFormat="1" ht="33" customHeight="1">
      <c r="A69" s="645" t="s">
        <v>16</v>
      </c>
      <c r="B69" s="646" t="s">
        <v>1606</v>
      </c>
      <c r="C69" s="646" t="s">
        <v>1605</v>
      </c>
      <c r="D69" s="407" t="s">
        <v>1604</v>
      </c>
      <c r="E69" s="647"/>
      <c r="F69" s="427" t="s">
        <v>1603</v>
      </c>
      <c r="G69" s="649" t="s">
        <v>43</v>
      </c>
      <c r="H69" s="708">
        <v>360</v>
      </c>
      <c r="I69" s="771">
        <v>33.17</v>
      </c>
      <c r="J69" s="683" t="s">
        <v>83</v>
      </c>
      <c r="K69" s="410" t="s">
        <v>14</v>
      </c>
      <c r="L69" s="648" t="s">
        <v>69</v>
      </c>
      <c r="M69" s="653" t="s">
        <v>69</v>
      </c>
      <c r="N69" s="649" t="s">
        <v>15</v>
      </c>
      <c r="O69" s="654"/>
      <c r="P69" s="268">
        <v>41548</v>
      </c>
    </row>
    <row r="70" spans="1:18" s="398" customFormat="1" ht="33" customHeight="1">
      <c r="A70" s="645" t="s">
        <v>16</v>
      </c>
      <c r="B70" s="664" t="s">
        <v>186</v>
      </c>
      <c r="C70" s="467" t="s">
        <v>187</v>
      </c>
      <c r="D70" s="468" t="s">
        <v>188</v>
      </c>
      <c r="E70" s="464" t="s">
        <v>1200</v>
      </c>
      <c r="F70" s="464" t="s">
        <v>1201</v>
      </c>
      <c r="G70" s="665" t="s">
        <v>51</v>
      </c>
      <c r="H70" s="652">
        <v>1909</v>
      </c>
      <c r="I70" s="258">
        <v>17.5</v>
      </c>
      <c r="J70" s="77" t="s">
        <v>21</v>
      </c>
      <c r="K70" s="410" t="s">
        <v>14</v>
      </c>
      <c r="L70" s="416">
        <v>42461</v>
      </c>
      <c r="M70" s="653">
        <f ca="1">DAYS360(IF(OR(K70="Immediate",K70&lt;TODAY()),TODAY(),K70),L70)/30</f>
        <v>28.3</v>
      </c>
      <c r="N70" s="665" t="s">
        <v>52</v>
      </c>
      <c r="O70" s="466" t="s">
        <v>1202</v>
      </c>
      <c r="P70" s="343">
        <v>40969</v>
      </c>
    </row>
    <row r="71" spans="1:18" s="398" customFormat="1" ht="33" customHeight="1">
      <c r="A71" s="405" t="s">
        <v>125</v>
      </c>
      <c r="B71" s="646" t="s">
        <v>46</v>
      </c>
      <c r="C71" s="646" t="s">
        <v>47</v>
      </c>
      <c r="D71" s="407" t="s">
        <v>1480</v>
      </c>
      <c r="E71" s="647" t="s">
        <v>1481</v>
      </c>
      <c r="F71" s="647" t="s">
        <v>1482</v>
      </c>
      <c r="G71" s="649"/>
      <c r="H71" s="708">
        <v>2242</v>
      </c>
      <c r="I71" s="719">
        <v>23</v>
      </c>
      <c r="J71" s="683">
        <v>9.83</v>
      </c>
      <c r="K71" s="410">
        <v>41579</v>
      </c>
      <c r="L71" s="648">
        <v>42400</v>
      </c>
      <c r="M71" s="651">
        <f ca="1">DAYS360(IF(OR(K71="Immediate",K71&lt;TODAY()),TODAY(),K71),L71)/30</f>
        <v>26.3</v>
      </c>
      <c r="N71" s="649" t="s">
        <v>52</v>
      </c>
      <c r="O71" s="654" t="s">
        <v>1483</v>
      </c>
      <c r="P71" s="674">
        <v>41501</v>
      </c>
    </row>
    <row r="72" spans="1:18" ht="33" customHeight="1"/>
    <row r="73" spans="1:18" ht="33" customHeight="1">
      <c r="Q73" s="178"/>
    </row>
    <row r="74" spans="1:18" ht="33" customHeight="1">
      <c r="O74" s="333"/>
    </row>
    <row r="75" spans="1:18" ht="33" customHeight="1"/>
    <row r="76" spans="1:18" ht="33" customHeight="1"/>
    <row r="77" spans="1:18" ht="33" customHeight="1">
      <c r="Q77" s="249" t="s">
        <v>69</v>
      </c>
      <c r="R77" s="247"/>
    </row>
    <row r="78" spans="1:18" ht="33" customHeight="1"/>
    <row r="79" spans="1:18" ht="33" customHeight="1"/>
    <row r="80" spans="1:18" ht="33" customHeight="1"/>
    <row r="81" spans="1:18" ht="33" customHeight="1">
      <c r="Q81" s="35"/>
      <c r="R81" s="35"/>
    </row>
    <row r="82" spans="1:18" ht="33" customHeight="1"/>
    <row r="83" spans="1:18" ht="33" customHeight="1"/>
    <row r="84" spans="1:18" ht="33" customHeight="1"/>
    <row r="85" spans="1:18" ht="33" customHeight="1"/>
    <row r="86" spans="1:18" ht="33" customHeight="1">
      <c r="Q86" s="35"/>
      <c r="R86" s="35"/>
    </row>
    <row r="87" spans="1:18" ht="33" customHeight="1"/>
    <row r="88" spans="1:18" ht="33" customHeight="1"/>
    <row r="89" spans="1:18" ht="33" customHeight="1"/>
    <row r="90" spans="1:18" ht="33" customHeight="1"/>
    <row r="91" spans="1:18" ht="33" customHeight="1"/>
    <row r="92" spans="1:18" ht="33" customHeight="1">
      <c r="A92" s="152"/>
      <c r="B92" s="414"/>
      <c r="C92" s="69"/>
      <c r="D92" s="211"/>
      <c r="E92" s="69"/>
      <c r="F92" s="70"/>
      <c r="G92" s="72"/>
      <c r="H92" s="73"/>
      <c r="I92" s="71"/>
      <c r="J92" s="71"/>
      <c r="K92" s="36"/>
      <c r="L92" s="86"/>
      <c r="M92" s="849"/>
      <c r="N92" s="72"/>
      <c r="O92" s="21"/>
    </row>
    <row r="93" spans="1:18" ht="33" customHeight="1">
      <c r="A93" s="152"/>
      <c r="B93" s="414"/>
      <c r="C93" s="69"/>
      <c r="D93" s="211"/>
      <c r="E93" s="69"/>
      <c r="F93" s="70"/>
      <c r="G93" s="72"/>
      <c r="H93" s="73"/>
      <c r="I93" s="71"/>
      <c r="J93" s="71"/>
      <c r="K93" s="36"/>
      <c r="L93" s="86"/>
      <c r="M93" s="849"/>
      <c r="N93" s="72"/>
      <c r="O93" s="21"/>
    </row>
    <row r="94" spans="1:18" ht="33" customHeight="1">
      <c r="A94" s="152"/>
      <c r="B94" s="414"/>
      <c r="C94" s="69"/>
      <c r="D94" s="211"/>
      <c r="E94" s="69"/>
      <c r="F94" s="70"/>
      <c r="G94" s="72"/>
      <c r="H94" s="73"/>
      <c r="I94" s="71"/>
      <c r="J94" s="71"/>
      <c r="K94" s="36"/>
      <c r="L94" s="86"/>
      <c r="M94" s="849"/>
      <c r="N94" s="72"/>
      <c r="O94" s="21"/>
    </row>
    <row r="95" spans="1:18" ht="33" customHeight="1">
      <c r="A95" s="152"/>
      <c r="B95" s="414"/>
      <c r="C95" s="69"/>
      <c r="D95" s="211"/>
      <c r="E95" s="69"/>
      <c r="F95" s="70"/>
      <c r="G95" s="72"/>
      <c r="H95" s="73"/>
      <c r="I95" s="71"/>
      <c r="J95" s="71"/>
      <c r="K95" s="36"/>
      <c r="L95" s="86"/>
      <c r="M95" s="849"/>
      <c r="N95" s="72"/>
      <c r="O95" s="21"/>
    </row>
    <row r="96" spans="1:18" ht="33" customHeight="1">
      <c r="A96" s="152"/>
      <c r="B96" s="414"/>
      <c r="C96" s="69"/>
      <c r="D96" s="211"/>
      <c r="E96" s="69"/>
      <c r="F96" s="70"/>
      <c r="G96" s="72"/>
      <c r="H96" s="73"/>
      <c r="I96" s="71"/>
      <c r="J96" s="71"/>
      <c r="K96" s="36"/>
      <c r="L96" s="86"/>
      <c r="M96" s="849"/>
      <c r="N96" s="72"/>
      <c r="O96" s="21"/>
    </row>
    <row r="97" spans="1:18" ht="33" customHeight="1">
      <c r="A97" s="152"/>
      <c r="B97" s="414"/>
      <c r="C97" s="69"/>
      <c r="D97" s="211"/>
      <c r="E97" s="69"/>
      <c r="F97" s="70"/>
      <c r="G97" s="72"/>
      <c r="H97" s="73"/>
      <c r="I97" s="71"/>
      <c r="J97" s="71"/>
      <c r="K97" s="36"/>
      <c r="L97" s="86"/>
      <c r="M97" s="849"/>
      <c r="N97" s="72"/>
      <c r="O97" s="21"/>
    </row>
    <row r="98" spans="1:18" ht="33" customHeight="1">
      <c r="A98" s="152"/>
      <c r="B98" s="414"/>
      <c r="C98" s="69"/>
      <c r="D98" s="211"/>
      <c r="E98" s="69"/>
      <c r="F98" s="70"/>
      <c r="G98" s="72"/>
      <c r="H98" s="73"/>
      <c r="I98" s="71"/>
      <c r="J98" s="71"/>
      <c r="K98" s="36"/>
      <c r="L98" s="86"/>
      <c r="M98" s="849"/>
      <c r="N98" s="72"/>
      <c r="O98" s="21"/>
    </row>
    <row r="99" spans="1:18" ht="33" customHeight="1"/>
    <row r="100" spans="1:18" ht="33" customHeight="1"/>
    <row r="101" spans="1:18" ht="33" customHeight="1"/>
    <row r="102" spans="1:18" ht="33" customHeight="1">
      <c r="A102" s="35"/>
      <c r="B102" s="75"/>
      <c r="C102" s="35"/>
      <c r="D102" s="389"/>
      <c r="E102" s="75"/>
      <c r="F102" s="35"/>
      <c r="G102" s="59"/>
      <c r="H102" s="35"/>
      <c r="I102" s="38"/>
      <c r="J102" s="38"/>
      <c r="K102" s="35"/>
      <c r="L102" s="35"/>
      <c r="M102" s="368"/>
      <c r="N102" s="59"/>
      <c r="O102" s="35"/>
      <c r="P102" s="35"/>
    </row>
    <row r="103" spans="1:18" s="35" customFormat="1" ht="33" customHeight="1">
      <c r="A103" s="3"/>
      <c r="B103" s="406"/>
      <c r="C103" s="9"/>
      <c r="D103" s="357"/>
      <c r="E103" s="1"/>
      <c r="F103" s="1"/>
      <c r="G103" s="649"/>
      <c r="H103" s="4"/>
      <c r="I103" s="5"/>
      <c r="J103" s="5"/>
      <c r="K103" s="6"/>
      <c r="L103" s="78"/>
      <c r="M103" s="850"/>
      <c r="N103" s="649"/>
      <c r="O103" s="9"/>
      <c r="P103" s="269"/>
      <c r="Q103"/>
      <c r="R103"/>
    </row>
    <row r="105" spans="1:18" s="35" customFormat="1" ht="33" customHeight="1">
      <c r="A105" s="3"/>
      <c r="B105" s="406"/>
      <c r="C105" s="9"/>
      <c r="D105" s="357"/>
      <c r="E105" s="1"/>
      <c r="F105" s="1"/>
      <c r="G105" s="649"/>
      <c r="H105" s="4"/>
      <c r="I105" s="5"/>
      <c r="J105" s="5"/>
      <c r="K105" s="6"/>
      <c r="L105" s="78"/>
      <c r="M105" s="850"/>
      <c r="N105" s="649"/>
      <c r="O105" s="9"/>
      <c r="P105" s="269"/>
    </row>
    <row r="106" spans="1:18" ht="33" customHeight="1"/>
    <row r="107" spans="1:18" ht="33" customHeight="1"/>
    <row r="109" spans="1:18" s="35" customFormat="1" ht="33" customHeight="1">
      <c r="A109" s="3"/>
      <c r="B109" s="406"/>
      <c r="C109" s="9"/>
      <c r="D109" s="357"/>
      <c r="E109" s="1"/>
      <c r="F109" s="1"/>
      <c r="G109" s="649"/>
      <c r="H109" s="4"/>
      <c r="I109" s="5"/>
      <c r="J109" s="5"/>
      <c r="K109" s="6"/>
      <c r="L109" s="78"/>
      <c r="M109" s="850"/>
      <c r="N109" s="649"/>
      <c r="O109" s="9"/>
      <c r="P109" s="269"/>
      <c r="Q109"/>
      <c r="R109"/>
    </row>
    <row r="110" spans="1:18" ht="33" customHeight="1"/>
    <row r="111" spans="1:18" ht="33" customHeight="1"/>
    <row r="112" spans="1:18" ht="33" customHeight="1"/>
    <row r="113" spans="2:15" ht="33" customHeight="1"/>
    <row r="114" spans="2:15" ht="33" customHeight="1">
      <c r="O114" s="25"/>
    </row>
    <row r="115" spans="2:15" ht="33" customHeight="1">
      <c r="B115" s="414"/>
      <c r="C115" s="61"/>
      <c r="D115" s="116"/>
      <c r="E115" s="14"/>
      <c r="F115" s="14"/>
      <c r="G115" s="422"/>
      <c r="H115" s="29"/>
      <c r="I115" s="30"/>
      <c r="J115" s="30"/>
      <c r="K115" s="19"/>
      <c r="L115" s="81"/>
      <c r="N115" s="422"/>
      <c r="O115" s="21"/>
    </row>
    <row r="116" spans="2:15" ht="33" customHeight="1">
      <c r="B116" s="414"/>
      <c r="C116" s="61"/>
      <c r="D116" s="116"/>
      <c r="E116" s="14"/>
      <c r="F116" s="14"/>
      <c r="G116" s="422"/>
      <c r="H116" s="29"/>
      <c r="I116" s="30"/>
      <c r="J116" s="30"/>
      <c r="K116" s="19"/>
      <c r="L116" s="81"/>
      <c r="O116" s="21"/>
    </row>
    <row r="117" spans="2:15" ht="33" customHeight="1">
      <c r="J117" s="419"/>
      <c r="O117" s="25"/>
    </row>
    <row r="118" spans="2:15" ht="33" customHeight="1">
      <c r="I118" s="30"/>
      <c r="J118" s="30"/>
      <c r="K118" s="19"/>
      <c r="L118" s="81"/>
    </row>
    <row r="119" spans="2:15" ht="33" customHeight="1">
      <c r="H119" s="31"/>
      <c r="J119" s="419"/>
      <c r="O119" s="25"/>
    </row>
    <row r="120" spans="2:15" ht="33" customHeight="1">
      <c r="J120" s="419"/>
    </row>
    <row r="121" spans="2:15" ht="33" customHeight="1">
      <c r="J121" s="419"/>
      <c r="O121" s="25"/>
    </row>
    <row r="122" spans="2:15" ht="33" customHeight="1">
      <c r="H122" s="22"/>
      <c r="I122" s="37"/>
      <c r="O122" s="25"/>
    </row>
    <row r="123" spans="2:15" ht="33" customHeight="1">
      <c r="I123" s="37"/>
      <c r="J123" s="419"/>
      <c r="O123" s="25"/>
    </row>
    <row r="124" spans="2:15" ht="33" customHeight="1">
      <c r="H124" s="33"/>
      <c r="O124" s="50"/>
    </row>
    <row r="125" spans="2:15" ht="33" customHeight="1">
      <c r="H125" s="22"/>
      <c r="O125" s="50"/>
    </row>
    <row r="126" spans="2:15" ht="33" customHeight="1">
      <c r="H126" s="22"/>
      <c r="O126" s="25"/>
    </row>
    <row r="127" spans="2:15" ht="33" customHeight="1">
      <c r="H127" s="22"/>
      <c r="O127" s="25"/>
    </row>
    <row r="128" spans="2:15" ht="33" customHeight="1">
      <c r="H128" s="22"/>
      <c r="O128" s="25"/>
    </row>
    <row r="129" spans="2:16" ht="33" customHeight="1">
      <c r="H129" s="22"/>
      <c r="J129" s="419"/>
      <c r="O129" s="25"/>
    </row>
    <row r="130" spans="2:16" ht="33" customHeight="1">
      <c r="J130" s="419"/>
      <c r="N130" s="422"/>
      <c r="O130" s="25"/>
    </row>
    <row r="131" spans="2:16" ht="33" customHeight="1">
      <c r="J131" s="419"/>
    </row>
    <row r="132" spans="2:16" ht="33" customHeight="1">
      <c r="J132" s="419"/>
      <c r="O132" s="25"/>
    </row>
    <row r="133" spans="2:16" ht="33" customHeight="1">
      <c r="H133" s="22"/>
      <c r="J133" s="419"/>
      <c r="O133" s="25"/>
    </row>
    <row r="134" spans="2:16" ht="33" customHeight="1">
      <c r="H134" s="22"/>
      <c r="J134" s="419"/>
      <c r="O134" s="25"/>
    </row>
    <row r="135" spans="2:16" ht="33" customHeight="1">
      <c r="I135" s="419"/>
      <c r="J135" s="419"/>
    </row>
    <row r="136" spans="2:16" ht="33" customHeight="1">
      <c r="I136" s="419"/>
      <c r="J136" s="419"/>
    </row>
    <row r="137" spans="2:16" ht="33" customHeight="1">
      <c r="J137" s="419"/>
      <c r="N137" s="422"/>
    </row>
    <row r="138" spans="2:16" ht="33" customHeight="1">
      <c r="B138" s="414"/>
      <c r="C138" s="61"/>
      <c r="D138" s="116"/>
      <c r="E138" s="14"/>
      <c r="F138" s="14"/>
      <c r="G138" s="422"/>
      <c r="H138" s="51"/>
      <c r="I138" s="18"/>
      <c r="J138" s="18"/>
      <c r="K138" s="19"/>
      <c r="L138" s="81"/>
      <c r="N138" s="422"/>
      <c r="O138" s="21"/>
    </row>
    <row r="139" spans="2:16" ht="33" customHeight="1">
      <c r="B139" s="414"/>
      <c r="C139" s="61"/>
      <c r="D139" s="116"/>
      <c r="E139" s="14"/>
      <c r="F139" s="14"/>
      <c r="G139" s="422"/>
      <c r="H139" s="51"/>
      <c r="I139" s="30"/>
      <c r="J139" s="30"/>
      <c r="K139" s="19"/>
      <c r="L139" s="81"/>
      <c r="N139" s="422"/>
      <c r="O139" s="21"/>
    </row>
    <row r="140" spans="2:16" ht="33" customHeight="1">
      <c r="J140" s="419"/>
      <c r="O140" s="25"/>
    </row>
    <row r="141" spans="2:16" ht="33" customHeight="1">
      <c r="H141" s="22"/>
      <c r="J141" s="419"/>
      <c r="O141" s="25"/>
    </row>
    <row r="142" spans="2:16" ht="33" customHeight="1">
      <c r="B142" s="414"/>
      <c r="C142" s="61"/>
      <c r="D142" s="116"/>
      <c r="E142" s="14"/>
      <c r="F142" s="14"/>
      <c r="G142" s="422"/>
      <c r="H142" s="29"/>
      <c r="I142" s="30"/>
      <c r="J142" s="18"/>
      <c r="K142" s="19"/>
      <c r="L142" s="81"/>
      <c r="N142" s="422"/>
      <c r="O142" s="21"/>
      <c r="P142" s="272"/>
    </row>
    <row r="143" spans="2:16" ht="33" customHeight="1">
      <c r="B143" s="414"/>
      <c r="C143" s="61"/>
      <c r="D143" s="116"/>
      <c r="E143" s="14"/>
      <c r="F143" s="14"/>
      <c r="G143" s="422"/>
      <c r="H143" s="16"/>
      <c r="I143" s="30"/>
      <c r="J143" s="30"/>
      <c r="K143" s="19"/>
      <c r="L143" s="81"/>
      <c r="N143" s="422"/>
      <c r="O143" s="21"/>
    </row>
    <row r="144" spans="2:16" ht="33" customHeight="1"/>
    <row r="145" ht="30.75" customHeight="1"/>
  </sheetData>
  <autoFilter ref="A5:P71">
    <sortState ref="A6:P71">
      <sortCondition ref="B6:B71"/>
      <sortCondition ref="H6:H71"/>
    </sortState>
  </autoFilter>
  <sortState ref="A6:P74">
    <sortCondition ref="B6:B74"/>
    <sortCondition ref="H6:H74"/>
  </sortState>
  <mergeCells count="1">
    <mergeCell ref="K4:M4"/>
  </mergeCells>
  <phoneticPr fontId="0" type="noConversion"/>
  <printOptions gridLines="1"/>
  <pageMargins left="0.48" right="0.46" top="1.02" bottom="1" header="0.35" footer="0.5"/>
  <pageSetup scale="42" fitToHeight="10" orientation="landscape" horizontalDpi="4294967294" verticalDpi="196" r:id="rId1"/>
  <headerFooter alignWithMargins="0">
    <oddHeader>&amp;R&amp;G</oddHeader>
    <oddFooter>&amp;L&amp;A
&amp;8Buls Hodge Consulting
6101 Balcones Dr. Ste 300
Austin, Texas 78731
Ph: 512-480-3131
&amp;RPage &amp;P of &amp;N</oddFoot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6"/>
  <sheetViews>
    <sheetView workbookViewId="0">
      <selection activeCell="C18" sqref="C18"/>
    </sheetView>
  </sheetViews>
  <sheetFormatPr defaultRowHeight="15.6"/>
  <cols>
    <col min="1" max="1" width="13.33203125" style="571" customWidth="1"/>
    <col min="2" max="2" width="11.44140625" style="570" bestFit="1" customWidth="1"/>
    <col min="3" max="3" width="16.77734375" style="570" bestFit="1" customWidth="1"/>
    <col min="4" max="4" width="14.33203125" style="575" bestFit="1" customWidth="1"/>
    <col min="5" max="5" width="11" style="575" customWidth="1"/>
    <col min="6" max="6" width="15" style="577" bestFit="1" customWidth="1"/>
    <col min="7" max="16384" width="8.88671875" style="570"/>
  </cols>
  <sheetData>
    <row r="1" spans="1:6">
      <c r="A1" s="574" t="s">
        <v>1299</v>
      </c>
    </row>
    <row r="2" spans="1:6" ht="13.8">
      <c r="A2" s="904" t="s">
        <v>1</v>
      </c>
      <c r="B2" s="900" t="s">
        <v>16</v>
      </c>
    </row>
    <row r="4" spans="1:6" ht="13.8">
      <c r="A4" s="900"/>
      <c r="B4" s="904" t="s">
        <v>1295</v>
      </c>
      <c r="C4" s="900"/>
      <c r="D4" s="900"/>
      <c r="E4" s="900"/>
      <c r="F4" s="900"/>
    </row>
    <row r="5" spans="1:6" ht="13.8">
      <c r="A5" s="904" t="s">
        <v>1278</v>
      </c>
      <c r="B5" s="900" t="s">
        <v>1279</v>
      </c>
      <c r="C5" s="906" t="s">
        <v>1296</v>
      </c>
      <c r="D5" s="900" t="s">
        <v>1297</v>
      </c>
      <c r="E5" s="900" t="s">
        <v>1298</v>
      </c>
      <c r="F5" s="900" t="s">
        <v>271</v>
      </c>
    </row>
    <row r="6" spans="1:6" ht="13.8">
      <c r="A6" s="875" t="s">
        <v>43</v>
      </c>
      <c r="B6" s="900">
        <v>4</v>
      </c>
      <c r="C6" s="906">
        <v>31.541666666666664</v>
      </c>
      <c r="D6" s="907">
        <v>3724.5</v>
      </c>
      <c r="E6" s="907">
        <v>14898</v>
      </c>
      <c r="F6" s="908">
        <v>17.25</v>
      </c>
    </row>
    <row r="7" spans="1:6" ht="13.8">
      <c r="A7" s="905" t="s">
        <v>44</v>
      </c>
      <c r="B7" s="900">
        <v>1</v>
      </c>
      <c r="C7" s="906">
        <v>60.266666666666666</v>
      </c>
      <c r="D7" s="907">
        <v>6854</v>
      </c>
      <c r="E7" s="907">
        <v>6854</v>
      </c>
      <c r="F7" s="908">
        <v>10</v>
      </c>
    </row>
    <row r="8" spans="1:6" ht="13.8">
      <c r="A8" s="905" t="s">
        <v>51</v>
      </c>
      <c r="B8" s="900">
        <v>3</v>
      </c>
      <c r="C8" s="906">
        <v>21.966666666666665</v>
      </c>
      <c r="D8" s="907">
        <v>2681.3333333333335</v>
      </c>
      <c r="E8" s="907">
        <v>8044</v>
      </c>
      <c r="F8" s="908">
        <v>19.666666666666668</v>
      </c>
    </row>
    <row r="9" spans="1:6" ht="13.8">
      <c r="A9" s="875" t="s">
        <v>22</v>
      </c>
      <c r="B9" s="900">
        <v>13</v>
      </c>
      <c r="C9" s="906">
        <v>40.058333333333337</v>
      </c>
      <c r="D9" s="907">
        <v>8503.9230769230762</v>
      </c>
      <c r="E9" s="907">
        <v>110551</v>
      </c>
      <c r="F9" s="908">
        <v>25.086894736842105</v>
      </c>
    </row>
    <row r="10" spans="1:6" ht="13.8">
      <c r="A10" s="905" t="s">
        <v>44</v>
      </c>
      <c r="B10" s="900">
        <v>12</v>
      </c>
      <c r="C10" s="906">
        <v>41.400000000000006</v>
      </c>
      <c r="D10" s="907">
        <v>8275.9166666666661</v>
      </c>
      <c r="E10" s="907">
        <v>99311</v>
      </c>
      <c r="F10" s="908">
        <v>25.086894736842105</v>
      </c>
    </row>
    <row r="11" spans="1:6" ht="13.8">
      <c r="A11" s="905" t="s">
        <v>51</v>
      </c>
      <c r="B11" s="900">
        <v>1</v>
      </c>
      <c r="C11" s="906">
        <v>25.3</v>
      </c>
      <c r="D11" s="907">
        <v>11240</v>
      </c>
      <c r="E11" s="907">
        <v>11240</v>
      </c>
      <c r="F11" s="908" t="e">
        <v>#DIV/0!</v>
      </c>
    </row>
    <row r="12" spans="1:6" ht="13.8">
      <c r="A12" s="875" t="s">
        <v>362</v>
      </c>
      <c r="B12" s="900">
        <v>1</v>
      </c>
      <c r="C12" s="906">
        <v>14.3</v>
      </c>
      <c r="D12" s="907">
        <v>4627</v>
      </c>
      <c r="E12" s="907">
        <v>4627</v>
      </c>
      <c r="F12" s="908">
        <v>18</v>
      </c>
    </row>
    <row r="13" spans="1:6" ht="13.8">
      <c r="A13" s="905" t="s">
        <v>51</v>
      </c>
      <c r="B13" s="900">
        <v>1</v>
      </c>
      <c r="C13" s="906">
        <v>14.3</v>
      </c>
      <c r="D13" s="907">
        <v>4627</v>
      </c>
      <c r="E13" s="907">
        <v>4627</v>
      </c>
      <c r="F13" s="908">
        <v>18</v>
      </c>
    </row>
    <row r="14" spans="1:6" ht="13.8">
      <c r="A14" s="875" t="s">
        <v>152</v>
      </c>
      <c r="B14" s="900">
        <v>1</v>
      </c>
      <c r="C14" s="906">
        <v>50.3</v>
      </c>
      <c r="D14" s="907">
        <v>28747</v>
      </c>
      <c r="E14" s="907">
        <v>28747</v>
      </c>
      <c r="F14" s="908">
        <v>22.5</v>
      </c>
    </row>
    <row r="15" spans="1:6" ht="13.8">
      <c r="A15" s="905" t="s">
        <v>44</v>
      </c>
      <c r="B15" s="900">
        <v>1</v>
      </c>
      <c r="C15" s="906">
        <v>50.3</v>
      </c>
      <c r="D15" s="907">
        <v>28747</v>
      </c>
      <c r="E15" s="907">
        <v>28747</v>
      </c>
      <c r="F15" s="908">
        <v>22.5</v>
      </c>
    </row>
    <row r="16" spans="1:6" ht="13.8">
      <c r="A16" s="875" t="s">
        <v>1553</v>
      </c>
      <c r="B16" s="900">
        <v>4</v>
      </c>
      <c r="C16" s="906">
        <v>44.341666666666669</v>
      </c>
      <c r="D16" s="907">
        <v>25058.5</v>
      </c>
      <c r="E16" s="907">
        <v>100234</v>
      </c>
      <c r="F16" s="908">
        <v>17</v>
      </c>
    </row>
    <row r="17" spans="1:6" ht="13.8">
      <c r="A17" s="905" t="s">
        <v>44</v>
      </c>
      <c r="B17" s="900">
        <v>3</v>
      </c>
      <c r="C17" s="906">
        <v>50.355555555555554</v>
      </c>
      <c r="D17" s="907">
        <v>31747.666666666668</v>
      </c>
      <c r="E17" s="907">
        <v>95243</v>
      </c>
      <c r="F17" s="908">
        <v>20.5</v>
      </c>
    </row>
    <row r="18" spans="1:6" ht="13.8">
      <c r="A18" s="905" t="s">
        <v>43</v>
      </c>
      <c r="B18" s="900">
        <v>1</v>
      </c>
      <c r="C18" s="906">
        <v>26.3</v>
      </c>
      <c r="D18" s="907">
        <v>4991</v>
      </c>
      <c r="E18" s="907">
        <v>4991</v>
      </c>
      <c r="F18" s="908">
        <v>10</v>
      </c>
    </row>
    <row r="19" spans="1:6" ht="13.8">
      <c r="A19" s="875" t="s">
        <v>106</v>
      </c>
      <c r="B19" s="900">
        <v>3</v>
      </c>
      <c r="C19" s="906">
        <v>37.15</v>
      </c>
      <c r="D19" s="907">
        <v>4698.333333333333</v>
      </c>
      <c r="E19" s="907">
        <v>14095</v>
      </c>
      <c r="F19" s="908">
        <v>19.25</v>
      </c>
    </row>
    <row r="20" spans="1:6" ht="13.8">
      <c r="A20" s="905" t="s">
        <v>44</v>
      </c>
      <c r="B20" s="900">
        <v>2</v>
      </c>
      <c r="C20" s="906">
        <v>49.3</v>
      </c>
      <c r="D20" s="907">
        <v>4983.5</v>
      </c>
      <c r="E20" s="907">
        <v>9967</v>
      </c>
      <c r="F20" s="908">
        <v>19.25</v>
      </c>
    </row>
    <row r="21" spans="1:6" ht="13.8">
      <c r="A21" s="905" t="s">
        <v>51</v>
      </c>
      <c r="B21" s="900">
        <v>1</v>
      </c>
      <c r="C21" s="906">
        <v>25</v>
      </c>
      <c r="D21" s="907">
        <v>4128</v>
      </c>
      <c r="E21" s="907">
        <v>4128</v>
      </c>
      <c r="F21" s="908" t="e">
        <v>#DIV/0!</v>
      </c>
    </row>
    <row r="22" spans="1:6" ht="13.8">
      <c r="A22" s="875" t="s">
        <v>52</v>
      </c>
      <c r="B22" s="900">
        <v>16</v>
      </c>
      <c r="C22" s="906">
        <v>23.35777777777778</v>
      </c>
      <c r="D22" s="907">
        <v>6415.75</v>
      </c>
      <c r="E22" s="907">
        <v>102652</v>
      </c>
      <c r="F22" s="908">
        <v>18.7</v>
      </c>
    </row>
    <row r="23" spans="1:6" ht="13.8">
      <c r="A23" s="905" t="s">
        <v>44</v>
      </c>
      <c r="B23" s="900">
        <v>9</v>
      </c>
      <c r="C23" s="906">
        <v>22.416666666666671</v>
      </c>
      <c r="D23" s="907">
        <v>5866.7777777777774</v>
      </c>
      <c r="E23" s="907">
        <v>52801</v>
      </c>
      <c r="F23" s="908">
        <v>20.5</v>
      </c>
    </row>
    <row r="24" spans="1:6" ht="13.8">
      <c r="A24" s="905" t="s">
        <v>51</v>
      </c>
      <c r="B24" s="900">
        <v>7</v>
      </c>
      <c r="C24" s="906">
        <v>24.433333333333337</v>
      </c>
      <c r="D24" s="907">
        <v>7121.5714285714284</v>
      </c>
      <c r="E24" s="907">
        <v>49851</v>
      </c>
      <c r="F24" s="908">
        <v>16.642857142857142</v>
      </c>
    </row>
    <row r="25" spans="1:6" ht="13.8">
      <c r="A25" s="875" t="s">
        <v>135</v>
      </c>
      <c r="B25" s="900">
        <v>7</v>
      </c>
      <c r="C25" s="906">
        <v>30.919047619047621</v>
      </c>
      <c r="D25" s="907">
        <v>19415.857142857141</v>
      </c>
      <c r="E25" s="907">
        <v>135911</v>
      </c>
      <c r="F25" s="908">
        <v>19.600000000000001</v>
      </c>
    </row>
    <row r="26" spans="1:6" ht="13.8">
      <c r="A26" s="905" t="s">
        <v>44</v>
      </c>
      <c r="B26" s="900">
        <v>4</v>
      </c>
      <c r="C26" s="906">
        <v>29.891666666666666</v>
      </c>
      <c r="D26" s="907">
        <v>31297</v>
      </c>
      <c r="E26" s="907">
        <v>125188</v>
      </c>
      <c r="F26" s="908">
        <v>21</v>
      </c>
    </row>
    <row r="27" spans="1:6" ht="13.8">
      <c r="A27" s="905" t="s">
        <v>51</v>
      </c>
      <c r="B27" s="900">
        <v>3</v>
      </c>
      <c r="C27" s="906">
        <v>32.288888888888884</v>
      </c>
      <c r="D27" s="907">
        <v>3574.3333333333335</v>
      </c>
      <c r="E27" s="907">
        <v>10723</v>
      </c>
      <c r="F27" s="908">
        <v>18.666666666666668</v>
      </c>
    </row>
    <row r="28" spans="1:6" ht="13.8">
      <c r="A28" s="875" t="s">
        <v>326</v>
      </c>
      <c r="B28" s="900">
        <v>2</v>
      </c>
      <c r="C28" s="906">
        <v>18.3</v>
      </c>
      <c r="D28" s="907">
        <v>13136.5</v>
      </c>
      <c r="E28" s="907">
        <v>26273</v>
      </c>
      <c r="F28" s="908">
        <v>10.5</v>
      </c>
    </row>
    <row r="29" spans="1:6" ht="13.8">
      <c r="A29" s="905" t="s">
        <v>44</v>
      </c>
      <c r="B29" s="900">
        <v>1</v>
      </c>
      <c r="C29" s="906">
        <v>10.3</v>
      </c>
      <c r="D29" s="907">
        <v>7073</v>
      </c>
      <c r="E29" s="907">
        <v>7073</v>
      </c>
      <c r="F29" s="908">
        <v>10.5</v>
      </c>
    </row>
    <row r="30" spans="1:6" ht="13.8">
      <c r="A30" s="905" t="s">
        <v>51</v>
      </c>
      <c r="B30" s="900">
        <v>1</v>
      </c>
      <c r="C30" s="906">
        <v>26.3</v>
      </c>
      <c r="D30" s="907">
        <v>19200</v>
      </c>
      <c r="E30" s="907">
        <v>19200</v>
      </c>
      <c r="F30" s="908" t="e">
        <v>#DIV/0!</v>
      </c>
    </row>
    <row r="31" spans="1:6" ht="13.8">
      <c r="A31" s="875" t="s">
        <v>15</v>
      </c>
      <c r="B31" s="900">
        <v>7</v>
      </c>
      <c r="C31" s="906">
        <v>27.377777777777776</v>
      </c>
      <c r="D31" s="907">
        <v>8496.2857142857138</v>
      </c>
      <c r="E31" s="907">
        <v>59474</v>
      </c>
      <c r="F31" s="908">
        <v>22.778333333333336</v>
      </c>
    </row>
    <row r="32" spans="1:6" ht="13.8">
      <c r="A32" s="905" t="s">
        <v>44</v>
      </c>
      <c r="B32" s="900">
        <v>4</v>
      </c>
      <c r="C32" s="906">
        <v>32.049999999999997</v>
      </c>
      <c r="D32" s="907">
        <v>13888.5</v>
      </c>
      <c r="E32" s="907">
        <v>55554</v>
      </c>
      <c r="F32" s="908">
        <v>16.833333333333332</v>
      </c>
    </row>
    <row r="33" spans="1:6" ht="13.8">
      <c r="A33" s="905" t="s">
        <v>51</v>
      </c>
      <c r="B33" s="900">
        <v>2</v>
      </c>
      <c r="C33" s="906">
        <v>18.033333333333331</v>
      </c>
      <c r="D33" s="907">
        <v>1780</v>
      </c>
      <c r="E33" s="907">
        <v>3560</v>
      </c>
      <c r="F33" s="908">
        <v>26.5</v>
      </c>
    </row>
    <row r="34" spans="1:6" ht="13.8">
      <c r="A34" s="905" t="s">
        <v>43</v>
      </c>
      <c r="B34" s="900">
        <v>1</v>
      </c>
      <c r="C34" s="906" t="e">
        <v>#DIV/0!</v>
      </c>
      <c r="D34" s="907">
        <v>360</v>
      </c>
      <c r="E34" s="907">
        <v>360</v>
      </c>
      <c r="F34" s="908">
        <v>33.17</v>
      </c>
    </row>
    <row r="35" spans="1:6" ht="13.8">
      <c r="A35" s="875" t="s">
        <v>133</v>
      </c>
      <c r="B35" s="900">
        <v>58</v>
      </c>
      <c r="C35" s="906">
        <v>31.311111111111085</v>
      </c>
      <c r="D35" s="907">
        <v>10301.068965517241</v>
      </c>
      <c r="E35" s="907">
        <v>597462</v>
      </c>
      <c r="F35" s="908">
        <v>20.323728070175438</v>
      </c>
    </row>
    <row r="36" spans="1:6" ht="13.8">
      <c r="A36"/>
      <c r="B36"/>
      <c r="C36"/>
      <c r="D36"/>
      <c r="E36"/>
      <c r="F36"/>
    </row>
    <row r="37" spans="1:6" ht="13.8">
      <c r="A37"/>
      <c r="B37"/>
      <c r="C37"/>
      <c r="D37"/>
      <c r="E37"/>
      <c r="F37"/>
    </row>
    <row r="38" spans="1:6" ht="13.8">
      <c r="A38"/>
      <c r="B38"/>
      <c r="C38"/>
      <c r="D38"/>
      <c r="E38"/>
      <c r="F38"/>
    </row>
    <row r="39" spans="1:6" ht="13.8">
      <c r="A39"/>
      <c r="B39"/>
      <c r="C39"/>
      <c r="D39"/>
      <c r="E39"/>
      <c r="F39"/>
    </row>
    <row r="40" spans="1:6" ht="13.8">
      <c r="A40"/>
      <c r="B40"/>
      <c r="C40"/>
      <c r="D40"/>
      <c r="E40"/>
      <c r="F40"/>
    </row>
    <row r="41" spans="1:6" ht="13.8">
      <c r="A41"/>
      <c r="B41"/>
      <c r="C41"/>
      <c r="D41"/>
      <c r="E41"/>
      <c r="F41"/>
    </row>
    <row r="42" spans="1:6" ht="13.8">
      <c r="A42"/>
      <c r="B42"/>
      <c r="C42"/>
      <c r="D42"/>
      <c r="E42"/>
      <c r="F42"/>
    </row>
    <row r="43" spans="1:6" ht="13.8">
      <c r="A43"/>
      <c r="B43"/>
      <c r="C43"/>
      <c r="D43"/>
      <c r="E43"/>
      <c r="F43"/>
    </row>
    <row r="44" spans="1:6" ht="13.8">
      <c r="A44"/>
      <c r="B44"/>
      <c r="C44"/>
      <c r="D44"/>
      <c r="E44"/>
      <c r="F44"/>
    </row>
    <row r="45" spans="1:6" ht="13.8">
      <c r="A45"/>
      <c r="B45"/>
      <c r="C45"/>
      <c r="D45"/>
      <c r="E45"/>
      <c r="F45"/>
    </row>
    <row r="46" spans="1:6" ht="13.8">
      <c r="A46"/>
      <c r="B46"/>
      <c r="C46"/>
      <c r="D46"/>
      <c r="E46"/>
      <c r="F46"/>
    </row>
    <row r="47" spans="1:6" ht="13.8">
      <c r="A47"/>
      <c r="B47"/>
      <c r="C47"/>
      <c r="D47"/>
      <c r="E47"/>
      <c r="F47"/>
    </row>
    <row r="48" spans="1:6" ht="13.8">
      <c r="A48"/>
      <c r="B48"/>
      <c r="C48"/>
      <c r="D48"/>
      <c r="E48"/>
      <c r="F48"/>
    </row>
    <row r="49" spans="1:6" ht="13.8">
      <c r="A49"/>
      <c r="B49"/>
      <c r="C49"/>
      <c r="D49"/>
      <c r="E49"/>
      <c r="F49"/>
    </row>
    <row r="50" spans="1:6" ht="13.8">
      <c r="A50"/>
      <c r="B50"/>
      <c r="C50"/>
      <c r="D50"/>
      <c r="E50"/>
      <c r="F50"/>
    </row>
    <row r="51" spans="1:6" ht="13.8">
      <c r="A51"/>
      <c r="B51"/>
      <c r="C51"/>
      <c r="D51"/>
      <c r="E51"/>
      <c r="F51"/>
    </row>
    <row r="52" spans="1:6" ht="13.8">
      <c r="A52"/>
      <c r="B52"/>
      <c r="C52"/>
      <c r="D52"/>
      <c r="E52"/>
      <c r="F52"/>
    </row>
    <row r="53" spans="1:6" ht="13.8">
      <c r="A53"/>
      <c r="B53"/>
      <c r="C53"/>
      <c r="D53"/>
      <c r="E53"/>
      <c r="F53"/>
    </row>
    <row r="54" spans="1:6" ht="13.8">
      <c r="A54"/>
      <c r="B54"/>
      <c r="C54"/>
      <c r="D54"/>
      <c r="E54"/>
      <c r="F54"/>
    </row>
    <row r="55" spans="1:6" ht="13.8">
      <c r="A55"/>
      <c r="B55"/>
      <c r="C55"/>
      <c r="D55" s="576"/>
      <c r="E55" s="576"/>
    </row>
    <row r="56" spans="1:6" ht="13.8">
      <c r="A56"/>
      <c r="B56"/>
      <c r="C56"/>
      <c r="D56" s="576"/>
      <c r="E56" s="576"/>
    </row>
    <row r="57" spans="1:6" ht="13.8">
      <c r="A57"/>
      <c r="B57"/>
      <c r="C57"/>
      <c r="D57" s="576"/>
      <c r="E57" s="576"/>
    </row>
    <row r="58" spans="1:6" ht="13.8">
      <c r="A58"/>
      <c r="B58"/>
      <c r="C58"/>
      <c r="D58" s="576"/>
      <c r="E58" s="576"/>
    </row>
    <row r="59" spans="1:6" ht="13.8">
      <c r="A59"/>
      <c r="B59"/>
      <c r="C59"/>
      <c r="D59" s="576"/>
      <c r="E59" s="576"/>
    </row>
    <row r="60" spans="1:6" ht="13.8">
      <c r="A60"/>
      <c r="B60"/>
      <c r="C60"/>
      <c r="D60" s="576"/>
      <c r="E60" s="576"/>
    </row>
    <row r="61" spans="1:6" ht="13.8">
      <c r="A61"/>
      <c r="B61"/>
    </row>
    <row r="62" spans="1:6" ht="13.8">
      <c r="A62"/>
      <c r="B62"/>
    </row>
    <row r="63" spans="1:6" ht="13.8">
      <c r="A63"/>
      <c r="B63"/>
    </row>
    <row r="64" spans="1:6" ht="13.8">
      <c r="A64"/>
      <c r="B64"/>
    </row>
    <row r="65" spans="1:2" ht="13.8">
      <c r="A65"/>
      <c r="B65"/>
    </row>
    <row r="66" spans="1:2" ht="13.8">
      <c r="A66"/>
      <c r="B66"/>
    </row>
    <row r="67" spans="1:2" ht="13.8">
      <c r="A67"/>
      <c r="B67"/>
    </row>
    <row r="68" spans="1:2" ht="13.8">
      <c r="A68"/>
      <c r="B68"/>
    </row>
    <row r="69" spans="1:2" ht="13.8">
      <c r="A69"/>
      <c r="B69"/>
    </row>
    <row r="70" spans="1:2" ht="13.8">
      <c r="A70"/>
      <c r="B70"/>
    </row>
    <row r="71" spans="1:2" ht="13.8">
      <c r="A71"/>
      <c r="B71"/>
    </row>
    <row r="72" spans="1:2" ht="13.8">
      <c r="A72"/>
      <c r="B72"/>
    </row>
    <row r="73" spans="1:2" ht="13.8">
      <c r="A73"/>
      <c r="B73"/>
    </row>
    <row r="74" spans="1:2" ht="13.8">
      <c r="A74"/>
      <c r="B74"/>
    </row>
    <row r="75" spans="1:2" ht="13.8">
      <c r="A75"/>
      <c r="B75"/>
    </row>
    <row r="76" spans="1:2" ht="13.8">
      <c r="A76"/>
      <c r="B76"/>
    </row>
    <row r="77" spans="1:2" ht="13.8">
      <c r="A77"/>
      <c r="B77"/>
    </row>
    <row r="78" spans="1:2" ht="13.8">
      <c r="A78"/>
      <c r="B78"/>
    </row>
    <row r="79" spans="1:2" ht="13.8">
      <c r="A79"/>
      <c r="B79"/>
    </row>
    <row r="80" spans="1:2" ht="13.8">
      <c r="A80"/>
      <c r="B80"/>
    </row>
    <row r="81" spans="1:2" ht="13.8">
      <c r="A81"/>
      <c r="B81"/>
    </row>
    <row r="82" spans="1:2" ht="13.8">
      <c r="A82"/>
      <c r="B82"/>
    </row>
    <row r="83" spans="1:2" ht="13.8">
      <c r="A83"/>
      <c r="B83"/>
    </row>
    <row r="84" spans="1:2" ht="13.8">
      <c r="A84"/>
      <c r="B84"/>
    </row>
    <row r="85" spans="1:2" ht="13.8">
      <c r="A85"/>
      <c r="B85"/>
    </row>
    <row r="86" spans="1:2" ht="13.8">
      <c r="A86"/>
      <c r="B86"/>
    </row>
    <row r="87" spans="1:2" ht="13.8">
      <c r="A87"/>
      <c r="B87"/>
    </row>
    <row r="88" spans="1:2" ht="13.8">
      <c r="A88"/>
      <c r="B88"/>
    </row>
    <row r="89" spans="1:2" ht="13.8">
      <c r="A89"/>
      <c r="B89"/>
    </row>
    <row r="90" spans="1:2" ht="13.8">
      <c r="A90"/>
      <c r="B90"/>
    </row>
    <row r="91" spans="1:2" ht="13.8">
      <c r="A91"/>
      <c r="B91"/>
    </row>
    <row r="92" spans="1:2" ht="13.8">
      <c r="A92"/>
      <c r="B92"/>
    </row>
    <row r="93" spans="1:2" ht="13.8">
      <c r="A93"/>
      <c r="B93"/>
    </row>
    <row r="94" spans="1:2" ht="13.8">
      <c r="A94"/>
      <c r="B94"/>
    </row>
    <row r="95" spans="1:2" ht="13.8">
      <c r="A95"/>
      <c r="B95"/>
    </row>
    <row r="96" spans="1:2" ht="13.8">
      <c r="A96"/>
      <c r="B96"/>
    </row>
  </sheetData>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5"/>
  <sheetViews>
    <sheetView topLeftCell="C1" zoomScale="101" zoomScaleNormal="101" workbookViewId="0">
      <pane xSplit="18228" topLeftCell="Q1"/>
      <selection activeCell="F8" sqref="F8"/>
      <selection pane="topRight" activeCell="Q1" sqref="Q1"/>
    </sheetView>
  </sheetViews>
  <sheetFormatPr defaultRowHeight="13.2"/>
  <cols>
    <col min="1" max="1" width="21.33203125" bestFit="1" customWidth="1"/>
    <col min="2" max="2" width="9" customWidth="1"/>
    <col min="3" max="3" width="7.21875" customWidth="1"/>
    <col min="4" max="15" width="11" customWidth="1"/>
    <col min="16" max="17" width="7.88671875" customWidth="1"/>
    <col min="18" max="18" width="11" customWidth="1"/>
    <col min="19" max="19" width="7.88671875" customWidth="1"/>
    <col min="20" max="20" width="10.5546875" customWidth="1"/>
    <col min="21" max="21" width="13.33203125" bestFit="1" customWidth="1"/>
    <col min="22" max="23" width="13.33203125" customWidth="1"/>
    <col min="24" max="24" width="13.33203125" bestFit="1" customWidth="1"/>
    <col min="25" max="25" width="10.5546875" customWidth="1"/>
    <col min="26" max="26" width="8.6640625" customWidth="1"/>
  </cols>
  <sheetData>
    <row r="1" spans="1:20">
      <c r="A1" s="156"/>
      <c r="B1" s="156"/>
      <c r="C1" s="156"/>
      <c r="D1" s="156"/>
      <c r="E1" s="156"/>
      <c r="F1" s="156"/>
      <c r="G1" s="156"/>
      <c r="H1" s="156"/>
      <c r="I1" s="156"/>
      <c r="J1" s="156"/>
      <c r="K1" s="156"/>
      <c r="L1" s="156"/>
      <c r="M1" s="156"/>
      <c r="N1" s="156"/>
      <c r="O1" s="156"/>
      <c r="P1" s="156"/>
      <c r="Q1" s="156"/>
      <c r="R1" s="156"/>
      <c r="S1" s="156"/>
      <c r="T1" s="156"/>
    </row>
    <row r="2" spans="1:20">
      <c r="A2" s="156"/>
      <c r="B2" s="156"/>
      <c r="C2" s="156"/>
      <c r="D2" s="156"/>
      <c r="E2" s="156"/>
      <c r="F2" s="156"/>
      <c r="G2" s="156"/>
      <c r="H2" s="156"/>
      <c r="I2" s="156"/>
      <c r="J2" s="156"/>
      <c r="K2" s="156"/>
      <c r="L2" s="156"/>
      <c r="M2" s="156"/>
      <c r="N2" s="156"/>
      <c r="O2" s="156"/>
      <c r="P2" s="156"/>
      <c r="Q2" s="156"/>
      <c r="R2" s="156"/>
      <c r="S2" s="156"/>
      <c r="T2" s="156"/>
    </row>
    <row r="3" spans="1:20" ht="17.399999999999999">
      <c r="A3" s="776" t="s">
        <v>271</v>
      </c>
      <c r="B3" s="774"/>
      <c r="C3" s="774"/>
      <c r="D3" s="852" t="s">
        <v>9</v>
      </c>
      <c r="E3" s="854"/>
      <c r="F3" s="854"/>
      <c r="G3" s="854"/>
      <c r="H3" s="854"/>
      <c r="I3" s="854"/>
      <c r="J3" s="854"/>
      <c r="K3" s="854"/>
      <c r="L3" s="854"/>
      <c r="M3" s="854"/>
      <c r="N3" s="854"/>
      <c r="O3" s="854"/>
      <c r="P3" s="863"/>
    </row>
    <row r="4" spans="1:20" ht="26.4">
      <c r="A4" s="773" t="s">
        <v>42</v>
      </c>
      <c r="B4" s="773" t="s">
        <v>12</v>
      </c>
      <c r="C4" s="852" t="s">
        <v>1</v>
      </c>
      <c r="D4" s="879" t="s">
        <v>21</v>
      </c>
      <c r="E4" s="880" t="s">
        <v>83</v>
      </c>
      <c r="F4" s="880" t="s">
        <v>45</v>
      </c>
      <c r="G4" s="880" t="s">
        <v>28</v>
      </c>
      <c r="H4" s="880" t="s">
        <v>191</v>
      </c>
      <c r="I4" s="880" t="s">
        <v>1454</v>
      </c>
      <c r="J4" s="880" t="s">
        <v>722</v>
      </c>
      <c r="K4" s="880" t="s">
        <v>1550</v>
      </c>
      <c r="L4" s="880" t="s">
        <v>1559</v>
      </c>
      <c r="M4" s="880">
        <v>9.67</v>
      </c>
      <c r="N4" s="880" t="s">
        <v>1361</v>
      </c>
      <c r="O4" s="880">
        <v>17.28</v>
      </c>
      <c r="P4" s="881" t="s">
        <v>1249</v>
      </c>
    </row>
    <row r="5" spans="1:20">
      <c r="A5" s="877" t="s">
        <v>44</v>
      </c>
      <c r="B5" s="877" t="s">
        <v>22</v>
      </c>
      <c r="C5" s="877" t="s">
        <v>16</v>
      </c>
      <c r="D5" s="859"/>
      <c r="E5" s="860">
        <v>28.526315789473681</v>
      </c>
      <c r="F5" s="860">
        <v>29.79</v>
      </c>
      <c r="G5" s="860">
        <v>21.333333333333332</v>
      </c>
      <c r="H5" s="860"/>
      <c r="I5" s="860"/>
      <c r="J5" s="860"/>
      <c r="K5" s="860"/>
      <c r="L5" s="860"/>
      <c r="M5" s="860"/>
      <c r="N5" s="860"/>
      <c r="O5" s="860">
        <v>24.5</v>
      </c>
      <c r="P5" s="857">
        <v>25.483618421052629</v>
      </c>
    </row>
    <row r="6" spans="1:20">
      <c r="A6" s="855"/>
      <c r="B6" s="877" t="s">
        <v>152</v>
      </c>
      <c r="C6" s="877" t="s">
        <v>16</v>
      </c>
      <c r="D6" s="859"/>
      <c r="E6" s="860">
        <v>22.5</v>
      </c>
      <c r="F6" s="860"/>
      <c r="G6" s="860"/>
      <c r="H6" s="860"/>
      <c r="I6" s="860"/>
      <c r="J6" s="860"/>
      <c r="K6" s="860"/>
      <c r="L6" s="860"/>
      <c r="M6" s="860"/>
      <c r="N6" s="860"/>
      <c r="O6" s="860"/>
      <c r="P6" s="857">
        <v>22.5</v>
      </c>
    </row>
    <row r="7" spans="1:20">
      <c r="A7" s="855"/>
      <c r="B7" s="877" t="s">
        <v>106</v>
      </c>
      <c r="C7" s="877" t="s">
        <v>16</v>
      </c>
      <c r="D7" s="859"/>
      <c r="E7" s="860">
        <v>22</v>
      </c>
      <c r="F7" s="860"/>
      <c r="G7" s="860">
        <v>16.5</v>
      </c>
      <c r="H7" s="860"/>
      <c r="I7" s="860"/>
      <c r="J7" s="860"/>
      <c r="K7" s="860"/>
      <c r="L7" s="860"/>
      <c r="M7" s="860"/>
      <c r="N7" s="860"/>
      <c r="O7" s="860"/>
      <c r="P7" s="857">
        <v>19.25</v>
      </c>
    </row>
    <row r="8" spans="1:20">
      <c r="A8" s="855"/>
      <c r="B8" s="877" t="s">
        <v>52</v>
      </c>
      <c r="C8" s="877" t="s">
        <v>16</v>
      </c>
      <c r="D8" s="859"/>
      <c r="E8" s="860">
        <v>22.125</v>
      </c>
      <c r="F8" s="860">
        <v>26</v>
      </c>
      <c r="G8" s="860">
        <v>12.5</v>
      </c>
      <c r="H8" s="860"/>
      <c r="I8" s="860"/>
      <c r="J8" s="860">
        <v>24.5</v>
      </c>
      <c r="K8" s="860"/>
      <c r="L8" s="860"/>
      <c r="M8" s="860"/>
      <c r="N8" s="860"/>
      <c r="O8" s="860"/>
      <c r="P8" s="857">
        <v>20.5</v>
      </c>
    </row>
    <row r="9" spans="1:20">
      <c r="A9" s="855"/>
      <c r="B9" s="877" t="s">
        <v>135</v>
      </c>
      <c r="C9" s="877" t="s">
        <v>16</v>
      </c>
      <c r="D9" s="859"/>
      <c r="E9" s="860">
        <v>27</v>
      </c>
      <c r="F9" s="860"/>
      <c r="G9" s="860">
        <v>15</v>
      </c>
      <c r="H9" s="860"/>
      <c r="I9" s="860"/>
      <c r="J9" s="860"/>
      <c r="K9" s="860"/>
      <c r="L9" s="860"/>
      <c r="M9" s="860"/>
      <c r="N9" s="860" t="e">
        <v>#DIV/0!</v>
      </c>
      <c r="O9" s="860"/>
      <c r="P9" s="857">
        <v>21</v>
      </c>
    </row>
    <row r="10" spans="1:20">
      <c r="A10" s="855"/>
      <c r="B10" s="877" t="s">
        <v>15</v>
      </c>
      <c r="C10" s="877" t="s">
        <v>16</v>
      </c>
      <c r="D10" s="859"/>
      <c r="E10" s="860">
        <v>15</v>
      </c>
      <c r="F10" s="860"/>
      <c r="G10" s="860">
        <v>19.5</v>
      </c>
      <c r="H10" s="860"/>
      <c r="I10" s="860"/>
      <c r="J10" s="860"/>
      <c r="K10" s="860"/>
      <c r="L10" s="860"/>
      <c r="M10" s="860"/>
      <c r="N10" s="860"/>
      <c r="O10" s="860"/>
      <c r="P10" s="857">
        <v>17.25</v>
      </c>
    </row>
    <row r="11" spans="1:20">
      <c r="A11" s="855"/>
      <c r="B11" s="877" t="s">
        <v>326</v>
      </c>
      <c r="C11" s="877" t="s">
        <v>16</v>
      </c>
      <c r="D11" s="859"/>
      <c r="E11" s="860">
        <v>10.5</v>
      </c>
      <c r="F11" s="860"/>
      <c r="G11" s="860"/>
      <c r="H11" s="860"/>
      <c r="I11" s="860"/>
      <c r="J11" s="860"/>
      <c r="K11" s="860"/>
      <c r="L11" s="860"/>
      <c r="M11" s="860"/>
      <c r="N11" s="860"/>
      <c r="O11" s="860"/>
      <c r="P11" s="857">
        <v>10.5</v>
      </c>
    </row>
    <row r="12" spans="1:20">
      <c r="A12" s="855"/>
      <c r="B12" s="877" t="s">
        <v>43</v>
      </c>
      <c r="C12" s="877" t="s">
        <v>16</v>
      </c>
      <c r="D12" s="859"/>
      <c r="E12" s="860"/>
      <c r="F12" s="860"/>
      <c r="G12" s="860"/>
      <c r="H12" s="860"/>
      <c r="I12" s="860"/>
      <c r="J12" s="860"/>
      <c r="K12" s="860"/>
      <c r="L12" s="860"/>
      <c r="M12" s="860">
        <v>10</v>
      </c>
      <c r="N12" s="860"/>
      <c r="O12" s="860"/>
      <c r="P12" s="857">
        <v>10</v>
      </c>
    </row>
    <row r="13" spans="1:20">
      <c r="A13" s="855"/>
      <c r="B13" s="877" t="s">
        <v>1553</v>
      </c>
      <c r="C13" s="877" t="s">
        <v>16</v>
      </c>
      <c r="D13" s="859"/>
      <c r="E13" s="860">
        <v>20.5</v>
      </c>
      <c r="F13" s="860"/>
      <c r="G13" s="860"/>
      <c r="H13" s="860" t="e">
        <v>#DIV/0!</v>
      </c>
      <c r="I13" s="860"/>
      <c r="J13" s="860"/>
      <c r="K13" s="860"/>
      <c r="L13" s="860"/>
      <c r="M13" s="860"/>
      <c r="N13" s="860"/>
      <c r="O13" s="860"/>
      <c r="P13" s="857">
        <v>20.5</v>
      </c>
    </row>
    <row r="14" spans="1:20">
      <c r="A14" s="877" t="s">
        <v>272</v>
      </c>
      <c r="B14" s="854"/>
      <c r="C14" s="854"/>
      <c r="D14" s="859"/>
      <c r="E14" s="860">
        <v>22.291353383458645</v>
      </c>
      <c r="F14" s="860">
        <v>27.895</v>
      </c>
      <c r="G14" s="860">
        <v>17.5</v>
      </c>
      <c r="H14" s="860" t="e">
        <v>#DIV/0!</v>
      </c>
      <c r="I14" s="860"/>
      <c r="J14" s="860">
        <v>24.5</v>
      </c>
      <c r="K14" s="860"/>
      <c r="L14" s="860"/>
      <c r="M14" s="860">
        <v>10</v>
      </c>
      <c r="N14" s="860" t="e">
        <v>#DIV/0!</v>
      </c>
      <c r="O14" s="860">
        <v>24.5</v>
      </c>
      <c r="P14" s="857">
        <v>20.995146198830408</v>
      </c>
    </row>
    <row r="15" spans="1:20">
      <c r="A15" s="877" t="s">
        <v>51</v>
      </c>
      <c r="B15" s="877" t="s">
        <v>22</v>
      </c>
      <c r="C15" s="877" t="s">
        <v>16</v>
      </c>
      <c r="D15" s="859"/>
      <c r="E15" s="860"/>
      <c r="F15" s="860"/>
      <c r="G15" s="860" t="e">
        <v>#DIV/0!</v>
      </c>
      <c r="H15" s="860"/>
      <c r="I15" s="860"/>
      <c r="J15" s="860"/>
      <c r="K15" s="860"/>
      <c r="L15" s="860"/>
      <c r="M15" s="860"/>
      <c r="N15" s="860"/>
      <c r="O15" s="860"/>
      <c r="P15" s="857" t="e">
        <v>#DIV/0!</v>
      </c>
    </row>
    <row r="16" spans="1:20">
      <c r="A16" s="855"/>
      <c r="B16" s="877" t="s">
        <v>52</v>
      </c>
      <c r="C16" s="877" t="s">
        <v>16</v>
      </c>
      <c r="D16" s="859">
        <v>17.5</v>
      </c>
      <c r="E16" s="860"/>
      <c r="F16" s="860">
        <v>17</v>
      </c>
      <c r="G16" s="860">
        <v>14</v>
      </c>
      <c r="H16" s="860"/>
      <c r="I16" s="860"/>
      <c r="J16" s="860">
        <v>20.5</v>
      </c>
      <c r="K16" s="860"/>
      <c r="L16" s="860"/>
      <c r="M16" s="860"/>
      <c r="N16" s="860"/>
      <c r="O16" s="860"/>
      <c r="P16" s="857">
        <v>17.25</v>
      </c>
    </row>
    <row r="17" spans="1:16">
      <c r="A17" s="855"/>
      <c r="B17" s="877" t="s">
        <v>135</v>
      </c>
      <c r="C17" s="877" t="s">
        <v>16</v>
      </c>
      <c r="D17" s="859"/>
      <c r="E17" s="860">
        <v>16</v>
      </c>
      <c r="F17" s="860"/>
      <c r="G17" s="860">
        <v>24</v>
      </c>
      <c r="H17" s="860"/>
      <c r="I17" s="860"/>
      <c r="J17" s="860">
        <v>16</v>
      </c>
      <c r="K17" s="860"/>
      <c r="L17" s="860"/>
      <c r="M17" s="860"/>
      <c r="N17" s="860"/>
      <c r="O17" s="860"/>
      <c r="P17" s="857">
        <v>18.666666666666668</v>
      </c>
    </row>
    <row r="18" spans="1:16">
      <c r="A18" s="855"/>
      <c r="B18" s="877" t="s">
        <v>15</v>
      </c>
      <c r="C18" s="877" t="s">
        <v>16</v>
      </c>
      <c r="D18" s="859"/>
      <c r="E18" s="860">
        <v>36</v>
      </c>
      <c r="F18" s="860"/>
      <c r="G18" s="860"/>
      <c r="H18" s="860"/>
      <c r="I18" s="860"/>
      <c r="J18" s="860"/>
      <c r="K18" s="860">
        <v>17</v>
      </c>
      <c r="L18" s="860"/>
      <c r="M18" s="860"/>
      <c r="N18" s="860"/>
      <c r="O18" s="860"/>
      <c r="P18" s="857">
        <v>26.5</v>
      </c>
    </row>
    <row r="19" spans="1:16">
      <c r="A19" s="855"/>
      <c r="B19" s="877" t="s">
        <v>43</v>
      </c>
      <c r="C19" s="877" t="s">
        <v>16</v>
      </c>
      <c r="D19" s="859"/>
      <c r="E19" s="860"/>
      <c r="F19" s="860">
        <v>22</v>
      </c>
      <c r="G19" s="860"/>
      <c r="H19" s="860"/>
      <c r="I19" s="860"/>
      <c r="J19" s="860"/>
      <c r="K19" s="860"/>
      <c r="L19" s="860">
        <v>15</v>
      </c>
      <c r="M19" s="860"/>
      <c r="N19" s="860"/>
      <c r="O19" s="860"/>
      <c r="P19" s="857">
        <v>19.666666666666668</v>
      </c>
    </row>
    <row r="20" spans="1:16">
      <c r="A20" s="855"/>
      <c r="B20" s="877" t="s">
        <v>362</v>
      </c>
      <c r="C20" s="877" t="s">
        <v>16</v>
      </c>
      <c r="D20" s="859"/>
      <c r="E20" s="860"/>
      <c r="F20" s="860"/>
      <c r="G20" s="860"/>
      <c r="H20" s="860"/>
      <c r="I20" s="860">
        <v>18</v>
      </c>
      <c r="J20" s="860"/>
      <c r="K20" s="860"/>
      <c r="L20" s="860"/>
      <c r="M20" s="860"/>
      <c r="N20" s="860"/>
      <c r="O20" s="860"/>
      <c r="P20" s="857">
        <v>18</v>
      </c>
    </row>
    <row r="21" spans="1:16">
      <c r="A21" s="877" t="s">
        <v>273</v>
      </c>
      <c r="B21" s="854"/>
      <c r="C21" s="854"/>
      <c r="D21" s="859">
        <v>17.5</v>
      </c>
      <c r="E21" s="860">
        <v>26</v>
      </c>
      <c r="F21" s="860">
        <v>20.333333333333332</v>
      </c>
      <c r="G21" s="860">
        <v>17.333333333333332</v>
      </c>
      <c r="H21" s="860"/>
      <c r="I21" s="860">
        <v>18</v>
      </c>
      <c r="J21" s="860">
        <v>19</v>
      </c>
      <c r="K21" s="860">
        <v>17</v>
      </c>
      <c r="L21" s="860">
        <v>15</v>
      </c>
      <c r="M21" s="860"/>
      <c r="N21" s="860"/>
      <c r="O21" s="860"/>
      <c r="P21" s="857">
        <v>19.3</v>
      </c>
    </row>
    <row r="22" spans="1:16">
      <c r="A22" s="877" t="s">
        <v>43</v>
      </c>
      <c r="B22" s="877" t="s">
        <v>15</v>
      </c>
      <c r="C22" s="877" t="s">
        <v>16</v>
      </c>
      <c r="D22" s="859"/>
      <c r="E22" s="860">
        <v>33.17</v>
      </c>
      <c r="F22" s="860"/>
      <c r="G22" s="860"/>
      <c r="H22" s="860"/>
      <c r="I22" s="860"/>
      <c r="J22" s="860"/>
      <c r="K22" s="860"/>
      <c r="L22" s="860"/>
      <c r="M22" s="860"/>
      <c r="N22" s="860"/>
      <c r="O22" s="860"/>
      <c r="P22" s="857">
        <v>33.17</v>
      </c>
    </row>
    <row r="23" spans="1:16">
      <c r="A23" s="855"/>
      <c r="B23" s="877" t="s">
        <v>1553</v>
      </c>
      <c r="C23" s="877" t="s">
        <v>16</v>
      </c>
      <c r="D23" s="859"/>
      <c r="E23" s="860"/>
      <c r="F23" s="860"/>
      <c r="G23" s="860"/>
      <c r="H23" s="860">
        <v>10</v>
      </c>
      <c r="I23" s="860"/>
      <c r="J23" s="860"/>
      <c r="K23" s="860"/>
      <c r="L23" s="860"/>
      <c r="M23" s="860"/>
      <c r="N23" s="860"/>
      <c r="O23" s="860"/>
      <c r="P23" s="857">
        <v>10</v>
      </c>
    </row>
    <row r="24" spans="1:16">
      <c r="A24" s="877" t="s">
        <v>274</v>
      </c>
      <c r="B24" s="854"/>
      <c r="C24" s="854"/>
      <c r="D24" s="859"/>
      <c r="E24" s="860">
        <v>33.17</v>
      </c>
      <c r="F24" s="860"/>
      <c r="G24" s="860"/>
      <c r="H24" s="860">
        <v>10</v>
      </c>
      <c r="I24" s="860"/>
      <c r="J24" s="860"/>
      <c r="K24" s="860"/>
      <c r="L24" s="860"/>
      <c r="M24" s="860"/>
      <c r="N24" s="860"/>
      <c r="O24" s="860"/>
      <c r="P24" s="857">
        <v>21.585000000000001</v>
      </c>
    </row>
    <row r="25" spans="1:16">
      <c r="A25" s="878" t="s">
        <v>1249</v>
      </c>
      <c r="B25" s="856"/>
      <c r="C25" s="856"/>
      <c r="D25" s="861">
        <v>17.5</v>
      </c>
      <c r="E25" s="862">
        <v>23.367585139318887</v>
      </c>
      <c r="F25" s="862">
        <v>23.357999999999997</v>
      </c>
      <c r="G25" s="862">
        <v>17.454545454545453</v>
      </c>
      <c r="H25" s="862">
        <v>10</v>
      </c>
      <c r="I25" s="862">
        <v>18</v>
      </c>
      <c r="J25" s="862">
        <v>20.375</v>
      </c>
      <c r="K25" s="862">
        <v>17</v>
      </c>
      <c r="L25" s="862">
        <v>15</v>
      </c>
      <c r="M25" s="862">
        <v>10</v>
      </c>
      <c r="N25" s="862" t="e">
        <v>#DIV/0!</v>
      </c>
      <c r="O25" s="862">
        <v>24.5</v>
      </c>
      <c r="P25" s="858">
        <v>20.444066985645932</v>
      </c>
    </row>
  </sheetData>
  <phoneticPr fontId="13" type="noConversion"/>
  <printOptions gridLines="1"/>
  <pageMargins left="0.48" right="0.46" top="0.91" bottom="1" header="0.35" footer="0.5"/>
  <pageSetup scale="54" fitToHeight="10" orientation="landscape" r:id="rId2"/>
  <headerFooter alignWithMargins="0">
    <oddHeader>&amp;R&amp;G</oddHeader>
    <oddFooter>&amp;L&amp;A
&amp;8Buls Hodge Consulting
6101 Balcones Dr. Ste 300
Austin, Texas 78731
Ph: 512-480-3131
&amp;RPage &amp;P of &amp;N</oddFooter>
  </headerFooter>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3"/>
  <sheetViews>
    <sheetView zoomScaleNormal="100" workbookViewId="0">
      <selection activeCell="I23" sqref="I23"/>
    </sheetView>
  </sheetViews>
  <sheetFormatPr defaultRowHeight="13.2"/>
  <cols>
    <col min="1" max="1" width="10.33203125" customWidth="1"/>
    <col min="2" max="2" width="7.21875" customWidth="1"/>
    <col min="3" max="4" width="8.88671875" customWidth="1"/>
    <col min="5" max="5" width="13.33203125" customWidth="1"/>
    <col min="6" max="6" width="10.5546875" customWidth="1"/>
    <col min="7" max="7" width="14.5546875" customWidth="1"/>
    <col min="8" max="8" width="8.88671875" customWidth="1"/>
    <col min="9" max="9" width="13.5546875" customWidth="1"/>
    <col min="10" max="10" width="11.33203125" customWidth="1"/>
    <col min="11" max="11" width="10.44140625" customWidth="1"/>
    <col min="12" max="12" width="11.5546875" customWidth="1"/>
    <col min="13" max="13" width="11.33203125" customWidth="1"/>
    <col min="14" max="14" width="10" customWidth="1"/>
    <col min="15" max="16" width="8.88671875" customWidth="1"/>
    <col min="17" max="17" width="10.5546875" customWidth="1"/>
    <col min="18" max="18" width="12" bestFit="1" customWidth="1"/>
  </cols>
  <sheetData>
    <row r="1" spans="1:22">
      <c r="A1" s="864" t="s">
        <v>7</v>
      </c>
      <c r="B1" s="865" t="s">
        <v>171</v>
      </c>
      <c r="C1" s="156"/>
      <c r="D1" s="156"/>
      <c r="E1" s="156"/>
      <c r="F1" s="156"/>
      <c r="G1" s="156"/>
      <c r="H1" s="156"/>
      <c r="I1" s="156"/>
      <c r="J1" s="156"/>
      <c r="K1" s="156"/>
      <c r="L1" s="156"/>
      <c r="M1" s="156"/>
      <c r="N1" s="156"/>
      <c r="O1" s="156"/>
      <c r="P1" s="156"/>
      <c r="Q1" s="156"/>
      <c r="R1" s="156"/>
      <c r="S1" s="156"/>
      <c r="T1" s="156"/>
      <c r="U1" s="156"/>
      <c r="V1" s="156"/>
    </row>
    <row r="2" spans="1:22">
      <c r="A2" s="156"/>
      <c r="B2" s="156"/>
      <c r="C2" s="156"/>
      <c r="D2" s="156"/>
      <c r="E2" s="156"/>
      <c r="F2" s="156"/>
      <c r="G2" s="156"/>
      <c r="H2" s="156"/>
      <c r="I2" s="156"/>
      <c r="J2" s="156"/>
      <c r="K2" s="156"/>
      <c r="L2" s="156"/>
      <c r="M2" s="156"/>
      <c r="N2" s="156"/>
      <c r="O2" s="156"/>
      <c r="P2" s="156"/>
      <c r="Q2" s="156"/>
      <c r="R2" s="156"/>
      <c r="S2" s="156"/>
      <c r="T2" s="156"/>
      <c r="U2" s="156"/>
      <c r="V2" s="156"/>
    </row>
    <row r="3" spans="1:22">
      <c r="A3" s="852" t="s">
        <v>134</v>
      </c>
      <c r="B3" s="854"/>
      <c r="C3" s="853"/>
      <c r="D3" s="156"/>
      <c r="J3" s="553" t="s">
        <v>69</v>
      </c>
      <c r="K3" s="553" t="s">
        <v>69</v>
      </c>
      <c r="L3" s="156"/>
      <c r="M3" s="156"/>
    </row>
    <row r="4" spans="1:22">
      <c r="A4" s="852" t="s">
        <v>12</v>
      </c>
      <c r="B4" s="852" t="s">
        <v>1</v>
      </c>
      <c r="C4" s="853" t="s">
        <v>136</v>
      </c>
      <c r="D4" s="156"/>
      <c r="E4" s="394" t="s">
        <v>12</v>
      </c>
      <c r="F4" s="590" t="s">
        <v>7</v>
      </c>
      <c r="G4" s="591" t="s">
        <v>172</v>
      </c>
      <c r="H4" s="156"/>
      <c r="I4" s="394" t="s">
        <v>12</v>
      </c>
      <c r="J4" s="395">
        <v>41593</v>
      </c>
      <c r="K4" s="868">
        <v>41579</v>
      </c>
      <c r="L4" s="397" t="s">
        <v>591</v>
      </c>
      <c r="M4" s="397" t="s">
        <v>592</v>
      </c>
      <c r="N4" t="s">
        <v>69</v>
      </c>
    </row>
    <row r="5" spans="1:22">
      <c r="A5" s="877" t="s">
        <v>22</v>
      </c>
      <c r="B5" s="877" t="s">
        <v>16</v>
      </c>
      <c r="C5" s="866">
        <v>110551</v>
      </c>
      <c r="D5" s="378"/>
      <c r="E5" s="666" t="s">
        <v>22</v>
      </c>
      <c r="F5" s="866">
        <v>110551</v>
      </c>
      <c r="G5" s="85">
        <f t="shared" ref="G5:G14" si="0">F5/$F$15</f>
        <v>0.18503436201800283</v>
      </c>
      <c r="H5" s="156"/>
      <c r="I5" s="666" t="s">
        <v>22</v>
      </c>
      <c r="J5" s="866">
        <v>110551</v>
      </c>
      <c r="K5" s="866">
        <v>102375</v>
      </c>
      <c r="L5" s="85">
        <f t="shared" ref="L5:L7" si="1">(J5-K5)/J5</f>
        <v>7.3956816311023868E-2</v>
      </c>
      <c r="M5" s="204">
        <f>J5-K5</f>
        <v>8176</v>
      </c>
    </row>
    <row r="6" spans="1:22">
      <c r="A6" s="877" t="s">
        <v>152</v>
      </c>
      <c r="B6" s="877" t="s">
        <v>16</v>
      </c>
      <c r="C6" s="866">
        <v>28747</v>
      </c>
      <c r="D6" s="379"/>
      <c r="E6" s="666" t="s">
        <v>152</v>
      </c>
      <c r="F6" s="866">
        <v>28747</v>
      </c>
      <c r="G6" s="85">
        <f t="shared" si="0"/>
        <v>4.8115193937020261E-2</v>
      </c>
      <c r="H6" s="156"/>
      <c r="I6" s="666" t="s">
        <v>152</v>
      </c>
      <c r="J6" s="866">
        <v>28747</v>
      </c>
      <c r="K6" s="866">
        <v>43477</v>
      </c>
      <c r="L6" s="85">
        <f t="shared" si="1"/>
        <v>-0.51240129404807455</v>
      </c>
      <c r="M6" s="204">
        <f t="shared" ref="M6:M15" si="2">J6-K6</f>
        <v>-14730</v>
      </c>
    </row>
    <row r="7" spans="1:22">
      <c r="A7" s="877" t="s">
        <v>1553</v>
      </c>
      <c r="B7" s="877" t="s">
        <v>16</v>
      </c>
      <c r="C7" s="866">
        <v>100234</v>
      </c>
      <c r="D7" s="379"/>
      <c r="E7" s="666" t="s">
        <v>1553</v>
      </c>
      <c r="F7" s="866">
        <v>100234</v>
      </c>
      <c r="G7" s="85">
        <f t="shared" si="0"/>
        <v>0.16776631819262144</v>
      </c>
      <c r="H7" s="156"/>
      <c r="I7" s="666" t="s">
        <v>1553</v>
      </c>
      <c r="J7" s="866">
        <v>100234</v>
      </c>
      <c r="K7" s="866">
        <v>100234</v>
      </c>
      <c r="L7" s="85">
        <f t="shared" si="1"/>
        <v>0</v>
      </c>
      <c r="M7" s="204">
        <f t="shared" si="2"/>
        <v>0</v>
      </c>
    </row>
    <row r="8" spans="1:22">
      <c r="A8" s="877" t="s">
        <v>106</v>
      </c>
      <c r="B8" s="877" t="s">
        <v>16</v>
      </c>
      <c r="C8" s="866">
        <v>14095</v>
      </c>
      <c r="D8" s="379"/>
      <c r="E8" s="666" t="s">
        <v>106</v>
      </c>
      <c r="F8" s="866">
        <v>14095</v>
      </c>
      <c r="G8" s="85">
        <f t="shared" si="0"/>
        <v>2.359145853627511E-2</v>
      </c>
      <c r="H8" s="156"/>
      <c r="I8" s="666" t="s">
        <v>106</v>
      </c>
      <c r="J8" s="866">
        <v>14095</v>
      </c>
      <c r="K8" s="866">
        <v>14095</v>
      </c>
      <c r="L8" s="85">
        <f t="shared" ref="L8:L15" si="3">(J8-K8)/J8</f>
        <v>0</v>
      </c>
      <c r="M8" s="204">
        <f t="shared" si="2"/>
        <v>0</v>
      </c>
    </row>
    <row r="9" spans="1:22">
      <c r="A9" s="877" t="s">
        <v>52</v>
      </c>
      <c r="B9" s="877" t="s">
        <v>16</v>
      </c>
      <c r="C9" s="866">
        <v>102652</v>
      </c>
      <c r="D9" s="379"/>
      <c r="E9" s="666" t="s">
        <v>52</v>
      </c>
      <c r="F9" s="866">
        <v>102652</v>
      </c>
      <c r="G9" s="85">
        <f t="shared" si="0"/>
        <v>0.17181343750732264</v>
      </c>
      <c r="H9" s="156"/>
      <c r="I9" s="666" t="s">
        <v>52</v>
      </c>
      <c r="J9" s="866">
        <v>102652</v>
      </c>
      <c r="K9" s="866">
        <v>116983</v>
      </c>
      <c r="L9" s="85">
        <f t="shared" si="3"/>
        <v>-0.13960760628141683</v>
      </c>
      <c r="M9" s="204">
        <f t="shared" si="2"/>
        <v>-14331</v>
      </c>
    </row>
    <row r="10" spans="1:22">
      <c r="A10" s="877" t="s">
        <v>135</v>
      </c>
      <c r="B10" s="877" t="s">
        <v>16</v>
      </c>
      <c r="C10" s="866">
        <v>135911</v>
      </c>
      <c r="D10" s="379"/>
      <c r="E10" s="666" t="s">
        <v>135</v>
      </c>
      <c r="F10" s="866">
        <v>135911</v>
      </c>
      <c r="G10" s="85">
        <f t="shared" si="0"/>
        <v>0.22748057617053469</v>
      </c>
      <c r="H10" s="156"/>
      <c r="I10" s="666" t="s">
        <v>135</v>
      </c>
      <c r="J10" s="866">
        <v>135911</v>
      </c>
      <c r="K10" s="866">
        <v>135911</v>
      </c>
      <c r="L10" s="85">
        <f t="shared" si="3"/>
        <v>0</v>
      </c>
      <c r="M10" s="204">
        <f t="shared" si="2"/>
        <v>0</v>
      </c>
    </row>
    <row r="11" spans="1:22">
      <c r="A11" s="877" t="s">
        <v>15</v>
      </c>
      <c r="B11" s="877" t="s">
        <v>16</v>
      </c>
      <c r="C11" s="866">
        <v>59474</v>
      </c>
      <c r="D11" s="379"/>
      <c r="E11" s="666" t="s">
        <v>15</v>
      </c>
      <c r="F11" s="866">
        <v>59474</v>
      </c>
      <c r="G11" s="85">
        <f t="shared" si="0"/>
        <v>9.9544406171438518E-2</v>
      </c>
      <c r="H11" s="156"/>
      <c r="I11" s="666" t="s">
        <v>15</v>
      </c>
      <c r="J11" s="866">
        <v>59474</v>
      </c>
      <c r="K11" s="866">
        <v>63649</v>
      </c>
      <c r="L11" s="85">
        <f t="shared" si="3"/>
        <v>-7.019874230756297E-2</v>
      </c>
      <c r="M11" s="204">
        <f t="shared" si="2"/>
        <v>-4175</v>
      </c>
    </row>
    <row r="12" spans="1:22">
      <c r="A12" s="877" t="s">
        <v>326</v>
      </c>
      <c r="B12" s="877" t="s">
        <v>16</v>
      </c>
      <c r="C12" s="866">
        <v>26273</v>
      </c>
      <c r="D12" s="379"/>
      <c r="E12" s="666" t="s">
        <v>326</v>
      </c>
      <c r="F12" s="866">
        <v>26273</v>
      </c>
      <c r="G12" s="85">
        <f t="shared" si="0"/>
        <v>4.3974344811887618E-2</v>
      </c>
      <c r="I12" s="666" t="s">
        <v>326</v>
      </c>
      <c r="J12" s="866">
        <v>26273</v>
      </c>
      <c r="K12" s="866">
        <v>26273</v>
      </c>
      <c r="L12" s="765">
        <f t="shared" si="3"/>
        <v>0</v>
      </c>
      <c r="M12" s="204">
        <f t="shared" si="2"/>
        <v>0</v>
      </c>
    </row>
    <row r="13" spans="1:22">
      <c r="A13" s="877" t="s">
        <v>43</v>
      </c>
      <c r="B13" s="877" t="s">
        <v>16</v>
      </c>
      <c r="C13" s="866">
        <v>14898</v>
      </c>
      <c r="D13" s="470"/>
      <c r="E13" s="666" t="s">
        <v>43</v>
      </c>
      <c r="F13" s="866">
        <v>14898</v>
      </c>
      <c r="G13" s="85">
        <f t="shared" si="0"/>
        <v>2.4935477067997629E-2</v>
      </c>
      <c r="I13" s="666" t="s">
        <v>43</v>
      </c>
      <c r="J13" s="866">
        <v>14898</v>
      </c>
      <c r="K13" s="866">
        <v>14898</v>
      </c>
      <c r="L13" s="85">
        <f t="shared" si="3"/>
        <v>0</v>
      </c>
      <c r="M13" s="204">
        <f t="shared" si="2"/>
        <v>0</v>
      </c>
    </row>
    <row r="14" spans="1:22">
      <c r="A14" s="877" t="s">
        <v>362</v>
      </c>
      <c r="B14" s="877" t="s">
        <v>16</v>
      </c>
      <c r="C14" s="866">
        <v>4627</v>
      </c>
      <c r="E14" s="666" t="s">
        <v>362</v>
      </c>
      <c r="F14" s="866">
        <v>4627</v>
      </c>
      <c r="G14" s="85">
        <f t="shared" si="0"/>
        <v>7.7444255868992506E-3</v>
      </c>
      <c r="I14" s="666" t="s">
        <v>362</v>
      </c>
      <c r="J14" s="866">
        <v>4627</v>
      </c>
      <c r="K14" s="866">
        <v>24464</v>
      </c>
      <c r="L14" s="85">
        <f t="shared" si="3"/>
        <v>-4.2872271450183703</v>
      </c>
      <c r="M14" s="204">
        <f t="shared" si="2"/>
        <v>-19837</v>
      </c>
    </row>
    <row r="15" spans="1:22">
      <c r="A15" s="878" t="s">
        <v>133</v>
      </c>
      <c r="B15" s="856"/>
      <c r="C15" s="867">
        <v>597462</v>
      </c>
      <c r="E15" s="667" t="s">
        <v>133</v>
      </c>
      <c r="F15" s="867">
        <v>597462</v>
      </c>
      <c r="G15" s="85">
        <f>SUM(G5:G14)</f>
        <v>1</v>
      </c>
      <c r="I15" s="667" t="s">
        <v>133</v>
      </c>
      <c r="J15" s="867">
        <v>597462</v>
      </c>
      <c r="K15" s="867">
        <v>642359</v>
      </c>
      <c r="L15" s="85">
        <f t="shared" si="3"/>
        <v>-7.5146201766806933E-2</v>
      </c>
      <c r="M15" s="204">
        <f t="shared" si="2"/>
        <v>-44897</v>
      </c>
    </row>
    <row r="17" spans="10:15">
      <c r="J17" s="405" t="s">
        <v>1305</v>
      </c>
    </row>
    <row r="19" spans="10:15">
      <c r="K19" s="397" t="s">
        <v>271</v>
      </c>
      <c r="L19" s="205"/>
      <c r="M19" s="205"/>
      <c r="N19" s="205"/>
      <c r="O19" s="205"/>
    </row>
    <row r="20" spans="10:15">
      <c r="K20" s="394" t="s">
        <v>42</v>
      </c>
      <c r="L20" s="286" t="s">
        <v>28</v>
      </c>
      <c r="M20" s="286" t="s">
        <v>599</v>
      </c>
      <c r="N20" s="286" t="s">
        <v>83</v>
      </c>
      <c r="O20" s="286" t="s">
        <v>45</v>
      </c>
    </row>
    <row r="21" spans="10:15">
      <c r="K21" s="394" t="s">
        <v>44</v>
      </c>
      <c r="L21" s="287">
        <f>GETPIVOTDATA("Rate",'Rate Analysis'!$A$3,"Class","A","Expenses","NNN")</f>
        <v>17.5</v>
      </c>
      <c r="M21" s="287">
        <f>GETPIVOTDATA("Rate",'Rate Analysis'!$A$3,"Class","A","Expenses","Base Year")</f>
        <v>0</v>
      </c>
      <c r="N21" s="287">
        <f>GETPIVOTDATA("Rate",'Rate Analysis'!$A$3,"Class","A","Expenses","Full Service")</f>
        <v>22.291353383458645</v>
      </c>
      <c r="O21" s="287">
        <f>GETPIVOTDATA("Rate",'Rate Analysis'!$A$3,"Class","A","Expenses","Gross")</f>
        <v>27.895</v>
      </c>
    </row>
    <row r="22" spans="10:15">
      <c r="K22" s="394" t="s">
        <v>51</v>
      </c>
      <c r="L22" s="287">
        <f>GETPIVOTDATA("Rate",'Rate Analysis'!$A$3,"Class","B","Expenses","NNN")</f>
        <v>17.333333333333332</v>
      </c>
      <c r="M22" s="287">
        <f>GETPIVOTDATA("Rate",'Rate Analysis'!$A$3,"Class","B","Expenses","Base Year")</f>
        <v>17.5</v>
      </c>
      <c r="N22" s="287">
        <f>GETPIVOTDATA("Rate",'Rate Analysis'!$A$3,"Class","B","Expenses","Full Service")</f>
        <v>26</v>
      </c>
      <c r="O22" s="287">
        <v>0</v>
      </c>
    </row>
    <row r="23" spans="10:15">
      <c r="K23" s="394" t="s">
        <v>43</v>
      </c>
      <c r="L23" s="287"/>
      <c r="M23" s="287"/>
      <c r="N23" s="287">
        <f>GETPIVOTDATA("Rate",'Rate Analysis'!$A$3,"Class","C","Expenses","Full Service")</f>
        <v>33.17</v>
      </c>
      <c r="O23" s="287"/>
    </row>
  </sheetData>
  <phoneticPr fontId="13" type="noConversion"/>
  <printOptions gridLines="1"/>
  <pageMargins left="0.48" right="0.46" top="1.1200000000000001" bottom="1" header="0.35" footer="0.35"/>
  <pageSetup scale="74" orientation="landscape" r:id="rId2"/>
  <headerFooter alignWithMargins="0">
    <oddHeader>&amp;R&amp;G</oddHeader>
    <oddFooter>&amp;L&amp;A
&amp;8Buls Hodge Consulting
6101 Balcones Dr. Ste 300
Austin, Texas 78731
Ph: 512-480-3131
&amp;RPage &amp;P of &amp;N</oddFooter>
  </headerFooter>
  <drawing r:id="rId3"/>
  <legacyDrawingHF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407"/>
  <sheetViews>
    <sheetView topLeftCell="A399" zoomScale="75" zoomScaleNormal="75" workbookViewId="0">
      <selection activeCell="A407" sqref="A407:P407"/>
    </sheetView>
  </sheetViews>
  <sheetFormatPr defaultRowHeight="13.2"/>
  <cols>
    <col min="1" max="1" width="5.88671875" bestFit="1" customWidth="1"/>
    <col min="2" max="2" width="17" bestFit="1" customWidth="1"/>
    <col min="3" max="3" width="29.109375" bestFit="1" customWidth="1"/>
    <col min="4" max="4" width="14.109375" customWidth="1"/>
    <col min="5" max="5" width="28.6640625" customWidth="1"/>
    <col min="6" max="6" width="48.33203125" bestFit="1" customWidth="1"/>
    <col min="7" max="7" width="6.109375" bestFit="1" customWidth="1"/>
    <col min="8" max="8" width="10.5546875" customWidth="1"/>
    <col min="9" max="9" width="9.109375" bestFit="1" customWidth="1"/>
    <col min="10" max="10" width="11.88671875" bestFit="1" customWidth="1"/>
    <col min="11" max="11" width="9.6640625" bestFit="1" customWidth="1"/>
    <col min="12" max="12" width="9.109375" bestFit="1" customWidth="1"/>
    <col min="13" max="13" width="6.33203125" bestFit="1" customWidth="1"/>
    <col min="14" max="14" width="7.33203125" bestFit="1" customWidth="1"/>
    <col min="15" max="15" width="33" customWidth="1"/>
    <col min="16" max="16" width="13.6640625" style="95" customWidth="1"/>
    <col min="17" max="17" width="11.109375" style="95" bestFit="1" customWidth="1"/>
  </cols>
  <sheetData>
    <row r="1" spans="1:20">
      <c r="A1" s="153" t="s">
        <v>69</v>
      </c>
      <c r="B1" s="40"/>
      <c r="C1" s="158"/>
      <c r="D1" s="159"/>
      <c r="E1" s="41"/>
      <c r="F1" s="41"/>
      <c r="G1" s="41"/>
      <c r="H1" s="42"/>
      <c r="I1" s="45"/>
      <c r="J1" s="45"/>
      <c r="K1" s="43"/>
      <c r="L1" s="84"/>
      <c r="M1" s="154"/>
      <c r="N1" s="44"/>
      <c r="O1" s="114"/>
      <c r="P1" s="155"/>
      <c r="Q1" s="155"/>
      <c r="R1" s="156"/>
      <c r="S1" s="156"/>
      <c r="T1" s="156"/>
    </row>
    <row r="2" spans="1:20" ht="22.8">
      <c r="A2" s="156"/>
      <c r="B2" s="160"/>
      <c r="C2" s="158"/>
      <c r="D2" s="159"/>
      <c r="E2" s="161" t="s">
        <v>913</v>
      </c>
      <c r="F2" s="41"/>
      <c r="G2" s="41"/>
      <c r="H2" s="42"/>
      <c r="I2" s="45"/>
      <c r="J2" s="45"/>
      <c r="K2" s="43"/>
      <c r="L2" s="84"/>
      <c r="M2" s="154"/>
      <c r="N2" s="44"/>
      <c r="O2" s="114"/>
      <c r="P2" s="155"/>
      <c r="Q2" s="155"/>
      <c r="R2" s="156"/>
      <c r="S2" s="156"/>
      <c r="T2" s="156"/>
    </row>
    <row r="3" spans="1:20">
      <c r="B3" s="1"/>
      <c r="C3" s="32"/>
      <c r="D3" s="2"/>
      <c r="E3" s="3"/>
      <c r="F3" s="3"/>
      <c r="G3" s="3"/>
      <c r="H3" s="4"/>
      <c r="I3" s="5"/>
      <c r="J3" s="5"/>
      <c r="K3" s="6"/>
      <c r="L3" s="78"/>
      <c r="M3" s="7"/>
      <c r="N3" s="8"/>
      <c r="O3" s="9"/>
    </row>
    <row r="4" spans="1:20" ht="15.6">
      <c r="B4" s="1"/>
      <c r="C4" s="32"/>
      <c r="D4" s="2"/>
      <c r="E4" s="3"/>
      <c r="F4" s="3"/>
      <c r="G4" s="3"/>
      <c r="H4" s="4"/>
      <c r="I4" s="5"/>
      <c r="J4" s="5"/>
      <c r="K4" s="930" t="s">
        <v>0</v>
      </c>
      <c r="L4" s="931"/>
      <c r="M4" s="931"/>
      <c r="N4" s="8"/>
      <c r="O4" s="9"/>
    </row>
    <row r="5" spans="1:20" ht="26.25" customHeight="1" thickBot="1">
      <c r="A5" s="10" t="s">
        <v>1</v>
      </c>
      <c r="B5" s="10" t="s">
        <v>2</v>
      </c>
      <c r="C5" s="11" t="s">
        <v>3</v>
      </c>
      <c r="D5" s="11" t="s">
        <v>4</v>
      </c>
      <c r="E5" s="10" t="s">
        <v>5</v>
      </c>
      <c r="F5" s="10" t="s">
        <v>6</v>
      </c>
      <c r="G5" s="10" t="s">
        <v>42</v>
      </c>
      <c r="H5" s="62" t="s">
        <v>7</v>
      </c>
      <c r="I5" s="63" t="s">
        <v>8</v>
      </c>
      <c r="J5" s="64" t="s">
        <v>9</v>
      </c>
      <c r="K5" s="65" t="s">
        <v>10</v>
      </c>
      <c r="L5" s="79" t="s">
        <v>11</v>
      </c>
      <c r="M5" s="65" t="s">
        <v>0</v>
      </c>
      <c r="N5" s="11" t="s">
        <v>12</v>
      </c>
      <c r="O5" s="11" t="s">
        <v>13</v>
      </c>
      <c r="P5" s="102" t="s">
        <v>162</v>
      </c>
      <c r="Q5" s="103" t="s">
        <v>229</v>
      </c>
    </row>
    <row r="6" spans="1:20" ht="28.5" customHeight="1">
      <c r="A6" t="s">
        <v>16</v>
      </c>
      <c r="B6" s="1" t="s">
        <v>81</v>
      </c>
      <c r="C6" s="1" t="s">
        <v>84</v>
      </c>
      <c r="D6" s="54">
        <v>2252704</v>
      </c>
      <c r="E6" s="3" t="s">
        <v>85</v>
      </c>
      <c r="F6" s="3" t="s">
        <v>86</v>
      </c>
      <c r="G6" s="39" t="s">
        <v>51</v>
      </c>
      <c r="H6" s="22">
        <v>8044</v>
      </c>
      <c r="I6" s="23">
        <v>22.5</v>
      </c>
      <c r="J6" s="23" t="s">
        <v>83</v>
      </c>
      <c r="K6" s="6" t="s">
        <v>14</v>
      </c>
      <c r="L6" s="81">
        <v>41698</v>
      </c>
      <c r="M6" s="24">
        <v>64.966666666666669</v>
      </c>
      <c r="N6" s="8" t="s">
        <v>52</v>
      </c>
      <c r="O6" s="25" t="s">
        <v>87</v>
      </c>
      <c r="P6" s="95">
        <v>39652</v>
      </c>
      <c r="Q6" s="95">
        <v>39714</v>
      </c>
      <c r="R6" s="20">
        <f t="shared" ref="R6:R60" si="0">DAYS360(P6,Q6)/30</f>
        <v>2</v>
      </c>
    </row>
    <row r="7" spans="1:20" ht="33" customHeight="1">
      <c r="A7" t="s">
        <v>16</v>
      </c>
      <c r="B7" s="1" t="s">
        <v>81</v>
      </c>
      <c r="C7" s="1" t="s">
        <v>88</v>
      </c>
      <c r="D7" s="54">
        <v>2252722</v>
      </c>
      <c r="E7" s="47" t="s">
        <v>89</v>
      </c>
      <c r="F7" s="47" t="s">
        <v>90</v>
      </c>
      <c r="G7" s="39" t="s">
        <v>44</v>
      </c>
      <c r="H7" s="22">
        <v>2016</v>
      </c>
      <c r="I7" s="5">
        <v>23</v>
      </c>
      <c r="J7" s="23" t="s">
        <v>83</v>
      </c>
      <c r="K7" s="6" t="s">
        <v>14</v>
      </c>
      <c r="L7" s="78">
        <v>40298</v>
      </c>
      <c r="M7" s="24">
        <v>21</v>
      </c>
      <c r="N7" s="8" t="s">
        <v>15</v>
      </c>
      <c r="O7" s="25" t="s">
        <v>91</v>
      </c>
      <c r="P7" s="95">
        <v>39652</v>
      </c>
      <c r="Q7" s="95">
        <v>39714</v>
      </c>
      <c r="R7" s="20">
        <f t="shared" si="0"/>
        <v>2</v>
      </c>
    </row>
    <row r="8" spans="1:20" ht="93.75" customHeight="1">
      <c r="A8" t="s">
        <v>16</v>
      </c>
      <c r="B8" s="1" t="s">
        <v>193</v>
      </c>
      <c r="C8" s="14" t="s">
        <v>84</v>
      </c>
      <c r="D8" s="15" t="s">
        <v>194</v>
      </c>
      <c r="E8" s="13" t="s">
        <v>195</v>
      </c>
      <c r="F8" s="13" t="s">
        <v>196</v>
      </c>
      <c r="G8" s="28" t="s">
        <v>51</v>
      </c>
      <c r="H8" s="29">
        <v>6158</v>
      </c>
      <c r="I8" s="18">
        <v>18.5</v>
      </c>
      <c r="J8" s="18" t="s">
        <v>83</v>
      </c>
      <c r="K8" s="19" t="s">
        <v>14</v>
      </c>
      <c r="L8" s="86" t="s">
        <v>197</v>
      </c>
      <c r="M8" s="24">
        <f ca="1">DAYS360(IF(OR(K8="Immediate",K8&lt;TODAY()),TODAY(),K8),L8)/30</f>
        <v>-45.7</v>
      </c>
      <c r="N8" s="28" t="s">
        <v>52</v>
      </c>
      <c r="O8" s="21" t="s">
        <v>198</v>
      </c>
      <c r="P8" s="95">
        <v>39652</v>
      </c>
      <c r="Q8" s="95">
        <v>39767</v>
      </c>
      <c r="R8" s="20">
        <f t="shared" si="0"/>
        <v>3.7333333333333334</v>
      </c>
    </row>
    <row r="9" spans="1:20">
      <c r="A9" t="s">
        <v>16</v>
      </c>
      <c r="B9" s="1" t="s">
        <v>95</v>
      </c>
      <c r="C9" s="1" t="s">
        <v>113</v>
      </c>
      <c r="D9" s="54" t="s">
        <v>114</v>
      </c>
      <c r="E9" s="39" t="s">
        <v>57</v>
      </c>
      <c r="F9" s="3" t="s">
        <v>115</v>
      </c>
      <c r="G9" s="8" t="s">
        <v>44</v>
      </c>
      <c r="H9" s="4">
        <v>2271</v>
      </c>
      <c r="I9" s="58">
        <v>16.5</v>
      </c>
      <c r="J9" s="23" t="s">
        <v>28</v>
      </c>
      <c r="K9" s="6" t="s">
        <v>14</v>
      </c>
      <c r="L9" s="78"/>
      <c r="M9" s="24" t="s">
        <v>67</v>
      </c>
      <c r="N9" s="8" t="s">
        <v>22</v>
      </c>
      <c r="O9" s="21"/>
      <c r="P9" s="95">
        <v>39652</v>
      </c>
      <c r="Q9" s="95">
        <v>39767</v>
      </c>
      <c r="R9" s="20">
        <f t="shared" si="0"/>
        <v>3.7333333333333334</v>
      </c>
    </row>
    <row r="10" spans="1:20" ht="51.6">
      <c r="A10" t="s">
        <v>16</v>
      </c>
      <c r="B10" s="1" t="s">
        <v>210</v>
      </c>
      <c r="C10" s="1" t="s">
        <v>211</v>
      </c>
      <c r="D10" s="2">
        <v>4745717</v>
      </c>
      <c r="E10" s="3" t="s">
        <v>212</v>
      </c>
      <c r="F10" s="3" t="s">
        <v>212</v>
      </c>
      <c r="G10" s="8" t="s">
        <v>44</v>
      </c>
      <c r="H10" s="22">
        <v>8498</v>
      </c>
      <c r="I10" s="23" t="s">
        <v>67</v>
      </c>
      <c r="J10" s="23" t="s">
        <v>28</v>
      </c>
      <c r="K10" s="6" t="s">
        <v>14</v>
      </c>
      <c r="L10" s="19">
        <v>40026</v>
      </c>
      <c r="M10" s="24">
        <f t="shared" ref="M10:M22" ca="1" si="1">DAYS360(IF(OR(K10="Immediate",K10&lt;TODAY()),TODAY(),K10),L10)/30</f>
        <v>-51.7</v>
      </c>
      <c r="N10" s="8" t="s">
        <v>22</v>
      </c>
      <c r="O10" s="25" t="s">
        <v>213</v>
      </c>
      <c r="P10" s="95">
        <v>39706</v>
      </c>
      <c r="Q10" s="95">
        <v>39767</v>
      </c>
      <c r="R10" s="20">
        <f t="shared" si="0"/>
        <v>2</v>
      </c>
    </row>
    <row r="11" spans="1:20">
      <c r="A11" t="s">
        <v>16</v>
      </c>
      <c r="B11" s="1" t="s">
        <v>24</v>
      </c>
      <c r="C11" s="32" t="s">
        <v>25</v>
      </c>
      <c r="D11" s="54">
        <v>4809343</v>
      </c>
      <c r="E11" s="56" t="s">
        <v>26</v>
      </c>
      <c r="F11" s="3" t="s">
        <v>27</v>
      </c>
      <c r="G11" s="8" t="s">
        <v>43</v>
      </c>
      <c r="H11" s="22">
        <v>7023</v>
      </c>
      <c r="I11" s="23">
        <v>16</v>
      </c>
      <c r="J11" s="23" t="s">
        <v>28</v>
      </c>
      <c r="K11" s="6" t="s">
        <v>14</v>
      </c>
      <c r="L11" s="81">
        <v>40179</v>
      </c>
      <c r="M11" s="24">
        <f t="shared" ca="1" si="1"/>
        <v>-46.7</v>
      </c>
      <c r="N11" s="8" t="s">
        <v>22</v>
      </c>
      <c r="O11" s="25" t="s">
        <v>29</v>
      </c>
      <c r="P11" s="95">
        <v>39692</v>
      </c>
      <c r="Q11" s="95">
        <v>39783</v>
      </c>
      <c r="R11" s="20">
        <f t="shared" si="0"/>
        <v>3</v>
      </c>
    </row>
    <row r="12" spans="1:20" ht="21">
      <c r="A12" t="s">
        <v>16</v>
      </c>
      <c r="B12" s="1" t="s">
        <v>141</v>
      </c>
      <c r="C12" s="1" t="s">
        <v>279</v>
      </c>
      <c r="D12" s="2" t="s">
        <v>142</v>
      </c>
      <c r="E12" s="3" t="s">
        <v>278</v>
      </c>
      <c r="F12" s="3" t="s">
        <v>277</v>
      </c>
      <c r="G12" s="8" t="s">
        <v>44</v>
      </c>
      <c r="H12" s="4">
        <v>2287</v>
      </c>
      <c r="I12" s="26">
        <v>15</v>
      </c>
      <c r="J12" s="23" t="s">
        <v>45</v>
      </c>
      <c r="K12" s="6" t="s">
        <v>14</v>
      </c>
      <c r="L12" s="6">
        <v>40147</v>
      </c>
      <c r="M12" s="24">
        <f t="shared" ca="1" si="1"/>
        <v>-47.733333333333334</v>
      </c>
      <c r="N12" s="8" t="s">
        <v>15</v>
      </c>
      <c r="O12" s="25" t="s">
        <v>276</v>
      </c>
      <c r="Q12" s="95">
        <v>39828</v>
      </c>
      <c r="R12" s="20">
        <f t="shared" si="0"/>
        <v>1308.5</v>
      </c>
    </row>
    <row r="13" spans="1:20">
      <c r="A13" t="s">
        <v>16</v>
      </c>
      <c r="B13" s="13" t="s">
        <v>73</v>
      </c>
      <c r="C13" s="60" t="s">
        <v>168</v>
      </c>
      <c r="D13" s="53" t="s">
        <v>75</v>
      </c>
      <c r="E13" s="13" t="s">
        <v>107</v>
      </c>
      <c r="F13" s="13" t="s">
        <v>108</v>
      </c>
      <c r="G13" s="28" t="s">
        <v>44</v>
      </c>
      <c r="H13" s="16">
        <v>11905</v>
      </c>
      <c r="I13" s="27">
        <v>23</v>
      </c>
      <c r="J13" s="18" t="s">
        <v>83</v>
      </c>
      <c r="K13" s="19" t="s">
        <v>14</v>
      </c>
      <c r="L13" s="81">
        <v>40847</v>
      </c>
      <c r="M13" s="24">
        <f t="shared" ca="1" si="1"/>
        <v>-24.7</v>
      </c>
      <c r="N13" s="28" t="s">
        <v>15</v>
      </c>
      <c r="O13" s="21"/>
      <c r="P13" s="95">
        <v>39706</v>
      </c>
      <c r="Q13" s="95">
        <v>39828</v>
      </c>
      <c r="R13" s="20">
        <f t="shared" si="0"/>
        <v>4</v>
      </c>
    </row>
    <row r="14" spans="1:20" ht="21">
      <c r="A14" t="s">
        <v>16</v>
      </c>
      <c r="B14" s="1" t="s">
        <v>33</v>
      </c>
      <c r="C14" s="32" t="s">
        <v>35</v>
      </c>
      <c r="D14" s="54" t="s">
        <v>34</v>
      </c>
      <c r="E14" s="3" t="s">
        <v>36</v>
      </c>
      <c r="F14" s="3" t="s">
        <v>37</v>
      </c>
      <c r="G14" s="8" t="s">
        <v>44</v>
      </c>
      <c r="H14" s="22">
        <v>16878</v>
      </c>
      <c r="I14" s="23">
        <v>11</v>
      </c>
      <c r="J14" s="23" t="s">
        <v>28</v>
      </c>
      <c r="K14" s="6">
        <v>39661</v>
      </c>
      <c r="L14" s="81">
        <v>40847</v>
      </c>
      <c r="M14" s="24">
        <f t="shared" ca="1" si="1"/>
        <v>-24.7</v>
      </c>
      <c r="N14" s="8" t="s">
        <v>22</v>
      </c>
      <c r="O14" s="25" t="s">
        <v>38</v>
      </c>
      <c r="P14" s="95">
        <v>39652</v>
      </c>
      <c r="Q14" s="95">
        <v>39828</v>
      </c>
      <c r="R14" s="20">
        <f t="shared" si="0"/>
        <v>5.7333333333333334</v>
      </c>
    </row>
    <row r="15" spans="1:20" ht="82.2">
      <c r="A15" t="s">
        <v>16</v>
      </c>
      <c r="B15" s="1" t="s">
        <v>193</v>
      </c>
      <c r="C15" s="1" t="s">
        <v>88</v>
      </c>
      <c r="D15" s="53" t="s">
        <v>200</v>
      </c>
      <c r="E15" s="13" t="s">
        <v>201</v>
      </c>
      <c r="F15" s="13" t="s">
        <v>202</v>
      </c>
      <c r="G15" s="28" t="s">
        <v>44</v>
      </c>
      <c r="H15" s="16">
        <v>2820</v>
      </c>
      <c r="I15" s="30">
        <v>22</v>
      </c>
      <c r="J15" s="18" t="s">
        <v>83</v>
      </c>
      <c r="K15" s="19" t="s">
        <v>14</v>
      </c>
      <c r="L15" s="86" t="s">
        <v>203</v>
      </c>
      <c r="M15" s="24">
        <f t="shared" ca="1" si="1"/>
        <v>-52.733333333333334</v>
      </c>
      <c r="N15" s="28" t="s">
        <v>15</v>
      </c>
      <c r="O15" s="21" t="s">
        <v>204</v>
      </c>
      <c r="P15" s="95">
        <v>39652</v>
      </c>
      <c r="Q15" s="95">
        <v>39843</v>
      </c>
      <c r="R15" s="20">
        <f t="shared" si="0"/>
        <v>6.2333333333333334</v>
      </c>
    </row>
    <row r="16" spans="1:20">
      <c r="A16" t="s">
        <v>16</v>
      </c>
      <c r="B16" s="1" t="s">
        <v>95</v>
      </c>
      <c r="C16" s="1" t="s">
        <v>222</v>
      </c>
      <c r="D16" s="54" t="s">
        <v>223</v>
      </c>
      <c r="E16" s="3" t="s">
        <v>224</v>
      </c>
      <c r="F16" s="3" t="s">
        <v>225</v>
      </c>
      <c r="G16" s="59" t="s">
        <v>44</v>
      </c>
      <c r="H16" s="22">
        <v>12984</v>
      </c>
      <c r="I16" s="17">
        <v>10</v>
      </c>
      <c r="J16" s="77" t="s">
        <v>191</v>
      </c>
      <c r="K16" s="6" t="s">
        <v>14</v>
      </c>
      <c r="L16" s="19">
        <v>40117</v>
      </c>
      <c r="M16" s="24">
        <f t="shared" ca="1" si="1"/>
        <v>-48.7</v>
      </c>
      <c r="N16" s="8" t="s">
        <v>52</v>
      </c>
      <c r="O16" s="25" t="s">
        <v>226</v>
      </c>
      <c r="P16" s="95">
        <v>39722</v>
      </c>
      <c r="Q16" s="95">
        <v>39859</v>
      </c>
      <c r="R16" s="20">
        <f t="shared" si="0"/>
        <v>4.4666666666666668</v>
      </c>
    </row>
    <row r="17" spans="1:18" ht="41.4">
      <c r="A17" t="s">
        <v>16</v>
      </c>
      <c r="B17" s="13" t="s">
        <v>193</v>
      </c>
      <c r="C17" s="14" t="s">
        <v>328</v>
      </c>
      <c r="D17" s="53" t="s">
        <v>199</v>
      </c>
      <c r="E17" s="13" t="s">
        <v>329</v>
      </c>
      <c r="F17" s="13" t="s">
        <v>330</v>
      </c>
      <c r="G17" s="28" t="s">
        <v>44</v>
      </c>
      <c r="H17" s="16">
        <v>20000</v>
      </c>
      <c r="I17" s="18">
        <v>20</v>
      </c>
      <c r="J17" s="18" t="s">
        <v>83</v>
      </c>
      <c r="K17" s="19" t="s">
        <v>14</v>
      </c>
      <c r="L17" s="19">
        <v>40482</v>
      </c>
      <c r="M17" s="24">
        <f t="shared" ca="1" si="1"/>
        <v>-36.700000000000003</v>
      </c>
      <c r="N17" s="8" t="s">
        <v>52</v>
      </c>
      <c r="O17" s="21" t="s">
        <v>331</v>
      </c>
      <c r="P17" s="95">
        <v>39828</v>
      </c>
      <c r="Q17" s="95">
        <v>39859</v>
      </c>
      <c r="R17" s="20">
        <f t="shared" si="0"/>
        <v>1</v>
      </c>
    </row>
    <row r="18" spans="1:18" ht="31.2">
      <c r="A18" t="s">
        <v>16</v>
      </c>
      <c r="B18" s="13" t="s">
        <v>297</v>
      </c>
      <c r="C18" s="14" t="s">
        <v>298</v>
      </c>
      <c r="D18" s="53" t="s">
        <v>299</v>
      </c>
      <c r="E18" s="28" t="s">
        <v>300</v>
      </c>
      <c r="F18" s="13" t="s">
        <v>301</v>
      </c>
      <c r="G18" s="28" t="s">
        <v>44</v>
      </c>
      <c r="H18" s="16">
        <v>1405</v>
      </c>
      <c r="I18" s="97">
        <v>20</v>
      </c>
      <c r="J18" s="52" t="s">
        <v>83</v>
      </c>
      <c r="K18" s="19" t="s">
        <v>14</v>
      </c>
      <c r="L18" s="19">
        <v>40390</v>
      </c>
      <c r="M18" s="20">
        <f t="shared" ca="1" si="1"/>
        <v>-39.700000000000003</v>
      </c>
      <c r="N18" s="8" t="s">
        <v>52</v>
      </c>
      <c r="O18" s="21" t="s">
        <v>302</v>
      </c>
      <c r="P18" s="95">
        <v>39828</v>
      </c>
      <c r="Q18" s="95">
        <v>39876</v>
      </c>
      <c r="R18" s="20">
        <f t="shared" si="0"/>
        <v>1.6333333333333333</v>
      </c>
    </row>
    <row r="19" spans="1:18">
      <c r="A19" t="s">
        <v>16</v>
      </c>
      <c r="B19" s="1" t="s">
        <v>17</v>
      </c>
      <c r="C19" s="1" t="s">
        <v>234</v>
      </c>
      <c r="D19" s="54" t="s">
        <v>235</v>
      </c>
      <c r="E19" s="3" t="s">
        <v>236</v>
      </c>
      <c r="F19" s="3" t="s">
        <v>236</v>
      </c>
      <c r="G19" s="8" t="s">
        <v>44</v>
      </c>
      <c r="H19" s="22">
        <v>3436</v>
      </c>
      <c r="I19" s="67">
        <v>17.5</v>
      </c>
      <c r="J19" s="77" t="s">
        <v>28</v>
      </c>
      <c r="K19" s="6" t="s">
        <v>14</v>
      </c>
      <c r="L19" s="6">
        <v>40178</v>
      </c>
      <c r="M19" s="20">
        <f t="shared" ca="1" si="1"/>
        <v>-46.7</v>
      </c>
      <c r="N19" s="8" t="s">
        <v>22</v>
      </c>
      <c r="O19" s="25" t="s">
        <v>237</v>
      </c>
      <c r="P19" s="95">
        <v>39652</v>
      </c>
      <c r="Q19" s="95">
        <v>39876</v>
      </c>
      <c r="R19" s="20">
        <f t="shared" si="0"/>
        <v>7.3666666666666663</v>
      </c>
    </row>
    <row r="20" spans="1:18">
      <c r="A20" t="s">
        <v>16</v>
      </c>
      <c r="B20" s="1" t="s">
        <v>392</v>
      </c>
      <c r="C20" s="32" t="s">
        <v>94</v>
      </c>
      <c r="D20" s="54">
        <v>4578200</v>
      </c>
      <c r="E20" s="3" t="s">
        <v>36</v>
      </c>
      <c r="F20" s="3" t="s">
        <v>36</v>
      </c>
      <c r="G20" s="8" t="s">
        <v>51</v>
      </c>
      <c r="H20" s="4">
        <v>8945</v>
      </c>
      <c r="I20" s="38">
        <v>12</v>
      </c>
      <c r="J20" s="77" t="s">
        <v>28</v>
      </c>
      <c r="K20" s="6" t="s">
        <v>14</v>
      </c>
      <c r="L20" s="78">
        <v>42552</v>
      </c>
      <c r="M20" s="24">
        <f t="shared" ca="1" si="1"/>
        <v>31.3</v>
      </c>
      <c r="N20" s="8" t="s">
        <v>22</v>
      </c>
      <c r="O20" s="9"/>
      <c r="P20" s="95">
        <v>39828</v>
      </c>
      <c r="Q20" s="95">
        <v>39876</v>
      </c>
      <c r="R20" s="20">
        <f t="shared" si="0"/>
        <v>1.6333333333333333</v>
      </c>
    </row>
    <row r="21" spans="1:18">
      <c r="A21" t="s">
        <v>16</v>
      </c>
      <c r="B21" s="1" t="s">
        <v>17</v>
      </c>
      <c r="C21" s="1" t="s">
        <v>234</v>
      </c>
      <c r="D21" s="54" t="s">
        <v>235</v>
      </c>
      <c r="E21" s="3" t="s">
        <v>269</v>
      </c>
      <c r="F21" s="3" t="s">
        <v>268</v>
      </c>
      <c r="G21" s="8" t="s">
        <v>51</v>
      </c>
      <c r="H21" s="22">
        <v>3347</v>
      </c>
      <c r="I21" s="67">
        <v>10</v>
      </c>
      <c r="J21" s="77" t="s">
        <v>28</v>
      </c>
      <c r="K21" s="6" t="s">
        <v>14</v>
      </c>
      <c r="L21" s="6">
        <v>40117</v>
      </c>
      <c r="M21" s="20">
        <f t="shared" ca="1" si="1"/>
        <v>-48.7</v>
      </c>
      <c r="N21" s="8" t="s">
        <v>22</v>
      </c>
      <c r="O21" s="25" t="s">
        <v>270</v>
      </c>
      <c r="P21" s="95">
        <v>39752</v>
      </c>
      <c r="Q21" s="95">
        <v>39876</v>
      </c>
      <c r="R21" s="20">
        <f t="shared" si="0"/>
        <v>4.1333333333333337</v>
      </c>
    </row>
    <row r="22" spans="1:18" ht="21">
      <c r="A22" t="s">
        <v>16</v>
      </c>
      <c r="B22" s="1" t="s">
        <v>46</v>
      </c>
      <c r="C22" s="32" t="s">
        <v>47</v>
      </c>
      <c r="D22" s="54" t="s">
        <v>48</v>
      </c>
      <c r="E22" s="3" t="s">
        <v>49</v>
      </c>
      <c r="F22" s="3" t="s">
        <v>50</v>
      </c>
      <c r="G22" s="8" t="s">
        <v>51</v>
      </c>
      <c r="H22" s="4">
        <v>1290</v>
      </c>
      <c r="I22" s="58">
        <v>26.5</v>
      </c>
      <c r="J22" s="23" t="s">
        <v>45</v>
      </c>
      <c r="K22" s="6" t="s">
        <v>14</v>
      </c>
      <c r="L22" s="78">
        <v>40421</v>
      </c>
      <c r="M22" s="24">
        <f t="shared" ca="1" si="1"/>
        <v>-38.700000000000003</v>
      </c>
      <c r="N22" s="59" t="s">
        <v>52</v>
      </c>
      <c r="O22" s="25" t="s">
        <v>53</v>
      </c>
      <c r="P22" s="95">
        <v>39720</v>
      </c>
      <c r="Q22" s="95">
        <v>39888</v>
      </c>
      <c r="R22" s="20">
        <f t="shared" si="0"/>
        <v>5.5666666666666664</v>
      </c>
    </row>
    <row r="23" spans="1:18">
      <c r="A23" t="s">
        <v>16</v>
      </c>
      <c r="B23" s="1" t="s">
        <v>30</v>
      </c>
      <c r="C23" s="32" t="s">
        <v>263</v>
      </c>
      <c r="D23" s="54">
        <v>4994930</v>
      </c>
      <c r="E23" s="57" t="s">
        <v>31</v>
      </c>
      <c r="F23" s="47" t="s">
        <v>31</v>
      </c>
      <c r="G23" s="93" t="s">
        <v>43</v>
      </c>
      <c r="H23" s="4">
        <v>2513</v>
      </c>
      <c r="I23" s="26">
        <v>11</v>
      </c>
      <c r="J23" s="77" t="s">
        <v>28</v>
      </c>
      <c r="K23" s="6" t="s">
        <v>14</v>
      </c>
      <c r="L23" s="78">
        <v>39813</v>
      </c>
      <c r="M23" s="24" t="s">
        <v>69</v>
      </c>
      <c r="N23" s="8" t="s">
        <v>254</v>
      </c>
      <c r="O23" s="25" t="s">
        <v>32</v>
      </c>
      <c r="P23" s="95">
        <v>39652</v>
      </c>
      <c r="Q23" s="95">
        <v>39888</v>
      </c>
      <c r="R23" s="20">
        <f t="shared" si="0"/>
        <v>7.7666666666666666</v>
      </c>
    </row>
    <row r="24" spans="1:18">
      <c r="A24" t="s">
        <v>16</v>
      </c>
      <c r="B24" s="1" t="s">
        <v>30</v>
      </c>
      <c r="C24" s="1" t="s">
        <v>263</v>
      </c>
      <c r="D24" s="54" t="s">
        <v>264</v>
      </c>
      <c r="E24" s="3" t="s">
        <v>82</v>
      </c>
      <c r="F24" s="3" t="s">
        <v>265</v>
      </c>
      <c r="G24" s="8" t="s">
        <v>51</v>
      </c>
      <c r="H24" s="22">
        <v>2282</v>
      </c>
      <c r="I24" s="23">
        <v>9</v>
      </c>
      <c r="J24" s="92">
        <v>0</v>
      </c>
      <c r="K24" s="6" t="s">
        <v>14</v>
      </c>
      <c r="L24" s="19">
        <v>39912</v>
      </c>
      <c r="M24" s="24">
        <v>6</v>
      </c>
      <c r="N24" s="8" t="s">
        <v>92</v>
      </c>
      <c r="O24" s="25" t="s">
        <v>266</v>
      </c>
      <c r="P24" s="95">
        <v>39752</v>
      </c>
      <c r="Q24" s="95">
        <v>39888</v>
      </c>
      <c r="R24" s="20">
        <f t="shared" si="0"/>
        <v>4.5333333333333332</v>
      </c>
    </row>
    <row r="25" spans="1:18" ht="82.2">
      <c r="A25" t="s">
        <v>16</v>
      </c>
      <c r="B25" s="13" t="s">
        <v>141</v>
      </c>
      <c r="C25" s="60" t="s">
        <v>56</v>
      </c>
      <c r="D25" s="53">
        <v>4742411</v>
      </c>
      <c r="E25" s="55" t="s">
        <v>65</v>
      </c>
      <c r="F25" s="55" t="s">
        <v>61</v>
      </c>
      <c r="G25" s="28" t="s">
        <v>44</v>
      </c>
      <c r="H25" s="29">
        <v>7897</v>
      </c>
      <c r="I25" s="18">
        <v>10</v>
      </c>
      <c r="J25" s="77" t="s">
        <v>28</v>
      </c>
      <c r="K25" s="6" t="s">
        <v>14</v>
      </c>
      <c r="L25" s="81">
        <v>40299</v>
      </c>
      <c r="M25" s="24">
        <f ca="1">DAYS360(IF(OR(K25="Immediate",K25&lt;TODAY()),TODAY(),K25),L25)/30</f>
        <v>-42.7</v>
      </c>
      <c r="N25" s="28" t="s">
        <v>52</v>
      </c>
      <c r="O25" s="21" t="s">
        <v>72</v>
      </c>
      <c r="P25" s="95">
        <v>39706</v>
      </c>
      <c r="Q25" s="95">
        <v>39888</v>
      </c>
      <c r="R25" s="20">
        <f t="shared" si="0"/>
        <v>6.0333333333333332</v>
      </c>
    </row>
    <row r="26" spans="1:18" ht="41.4">
      <c r="A26" t="s">
        <v>16</v>
      </c>
      <c r="B26" s="1" t="s">
        <v>141</v>
      </c>
      <c r="C26" s="1" t="s">
        <v>239</v>
      </c>
      <c r="D26" s="54" t="s">
        <v>142</v>
      </c>
      <c r="E26" s="3" t="s">
        <v>240</v>
      </c>
      <c r="F26" s="3" t="s">
        <v>241</v>
      </c>
      <c r="G26" s="8" t="s">
        <v>51</v>
      </c>
      <c r="H26" s="4">
        <v>5343</v>
      </c>
      <c r="I26" s="26">
        <v>27.95</v>
      </c>
      <c r="J26" s="23" t="s">
        <v>45</v>
      </c>
      <c r="K26" s="6" t="s">
        <v>14</v>
      </c>
      <c r="L26" s="6">
        <v>40237</v>
      </c>
      <c r="M26" s="24">
        <f ca="1">DAYS360(IF(OR(K26="Immediate",K26&lt;TODAY()),TODAY(),K26),L26)/30</f>
        <v>-44.8</v>
      </c>
      <c r="N26" s="8" t="s">
        <v>22</v>
      </c>
      <c r="O26" s="25" t="s">
        <v>242</v>
      </c>
      <c r="P26" s="95">
        <v>39652</v>
      </c>
      <c r="Q26" s="95">
        <v>39888</v>
      </c>
      <c r="R26" s="20">
        <f t="shared" si="0"/>
        <v>7.7666666666666666</v>
      </c>
    </row>
    <row r="27" spans="1:18" ht="61.8">
      <c r="A27" t="s">
        <v>16</v>
      </c>
      <c r="B27" s="13" t="s">
        <v>141</v>
      </c>
      <c r="C27" s="60" t="s">
        <v>54</v>
      </c>
      <c r="D27" s="53">
        <v>4742411</v>
      </c>
      <c r="E27" s="55" t="s">
        <v>57</v>
      </c>
      <c r="F27" s="55" t="s">
        <v>57</v>
      </c>
      <c r="G27" s="28" t="s">
        <v>44</v>
      </c>
      <c r="H27" s="16">
        <v>2581</v>
      </c>
      <c r="I27" s="30">
        <v>19.75</v>
      </c>
      <c r="J27" s="77" t="s">
        <v>28</v>
      </c>
      <c r="K27" s="6" t="s">
        <v>14</v>
      </c>
      <c r="L27" s="82"/>
      <c r="M27" s="24">
        <v>24</v>
      </c>
      <c r="N27" s="28" t="s">
        <v>22</v>
      </c>
      <c r="O27" s="21" t="s">
        <v>68</v>
      </c>
      <c r="P27" s="95">
        <v>39706</v>
      </c>
      <c r="Q27" s="95">
        <v>39888</v>
      </c>
      <c r="R27" s="20">
        <f t="shared" si="0"/>
        <v>6.0333333333333332</v>
      </c>
    </row>
    <row r="28" spans="1:18" ht="21">
      <c r="A28" t="s">
        <v>16</v>
      </c>
      <c r="B28" s="1" t="s">
        <v>141</v>
      </c>
      <c r="C28" s="1" t="s">
        <v>143</v>
      </c>
      <c r="D28" s="54" t="s">
        <v>142</v>
      </c>
      <c r="E28" s="47" t="s">
        <v>144</v>
      </c>
      <c r="F28" s="47" t="s">
        <v>144</v>
      </c>
      <c r="G28" s="93" t="s">
        <v>51</v>
      </c>
      <c r="H28" s="4">
        <v>3834</v>
      </c>
      <c r="I28" s="26">
        <v>10.199999999999999</v>
      </c>
      <c r="J28" s="77" t="s">
        <v>28</v>
      </c>
      <c r="K28" s="6" t="s">
        <v>14</v>
      </c>
      <c r="L28" s="78">
        <v>40877</v>
      </c>
      <c r="M28" s="24">
        <f ca="1">DAYS360(IF(OR(K28="Immediate",K28&lt;TODAY()),TODAY(),K28),L28)/30</f>
        <v>-23.733333333333334</v>
      </c>
      <c r="N28" s="8" t="s">
        <v>52</v>
      </c>
      <c r="O28" s="25" t="s">
        <v>145</v>
      </c>
      <c r="P28" s="95">
        <v>39720</v>
      </c>
      <c r="Q28" s="95">
        <v>39888</v>
      </c>
      <c r="R28" s="20">
        <f t="shared" si="0"/>
        <v>5.5666666666666664</v>
      </c>
    </row>
    <row r="29" spans="1:18">
      <c r="A29" t="s">
        <v>16</v>
      </c>
      <c r="B29" s="13" t="s">
        <v>73</v>
      </c>
      <c r="C29" s="60" t="s">
        <v>168</v>
      </c>
      <c r="D29" s="53" t="s">
        <v>75</v>
      </c>
      <c r="E29" s="3" t="s">
        <v>169</v>
      </c>
      <c r="F29" s="3" t="s">
        <v>170</v>
      </c>
      <c r="G29" s="8" t="s">
        <v>44</v>
      </c>
      <c r="H29" s="4">
        <v>9560</v>
      </c>
      <c r="I29" s="5">
        <v>19</v>
      </c>
      <c r="J29" s="23" t="s">
        <v>83</v>
      </c>
      <c r="K29" s="6" t="s">
        <v>14</v>
      </c>
      <c r="L29" s="78">
        <v>40542</v>
      </c>
      <c r="M29" s="24">
        <f ca="1">DAYS360(IF(OR(K29="Immediate",K29&lt;TODAY()),TODAY(),K29),L29)/30</f>
        <v>-34.733333333333334</v>
      </c>
      <c r="N29" s="8" t="s">
        <v>52</v>
      </c>
      <c r="O29" s="9"/>
      <c r="P29" s="95">
        <v>39692</v>
      </c>
      <c r="Q29" s="95">
        <v>39888</v>
      </c>
      <c r="R29" s="20">
        <f t="shared" si="0"/>
        <v>6.5</v>
      </c>
    </row>
    <row r="30" spans="1:18" s="132" customFormat="1">
      <c r="A30" s="132" t="s">
        <v>16</v>
      </c>
      <c r="B30" s="131" t="s">
        <v>30</v>
      </c>
      <c r="C30" s="135" t="s">
        <v>97</v>
      </c>
      <c r="D30" s="146" t="s">
        <v>98</v>
      </c>
      <c r="E30" s="137" t="s">
        <v>101</v>
      </c>
      <c r="F30" s="137" t="s">
        <v>102</v>
      </c>
      <c r="G30" s="136" t="s">
        <v>44</v>
      </c>
      <c r="H30" s="49">
        <v>1681</v>
      </c>
      <c r="I30" s="129">
        <v>17</v>
      </c>
      <c r="J30" s="37" t="s">
        <v>408</v>
      </c>
      <c r="K30" s="130" t="s">
        <v>14</v>
      </c>
      <c r="L30" s="145">
        <v>40391</v>
      </c>
      <c r="M30" s="133">
        <v>17</v>
      </c>
      <c r="N30" s="134" t="s">
        <v>135</v>
      </c>
      <c r="O30" s="144" t="s">
        <v>418</v>
      </c>
      <c r="P30" s="143">
        <v>39652</v>
      </c>
      <c r="Q30" s="95">
        <v>39888</v>
      </c>
      <c r="R30" s="20">
        <f t="shared" si="0"/>
        <v>7.7666666666666666</v>
      </c>
    </row>
    <row r="31" spans="1:18">
      <c r="A31" s="35" t="s">
        <v>66</v>
      </c>
      <c r="B31" s="70" t="s">
        <v>30</v>
      </c>
      <c r="C31" s="69" t="s">
        <v>97</v>
      </c>
      <c r="D31" s="138" t="s">
        <v>98</v>
      </c>
      <c r="E31" s="70"/>
      <c r="F31" s="70" t="s">
        <v>105</v>
      </c>
      <c r="G31" s="72" t="s">
        <v>66</v>
      </c>
      <c r="H31" s="51">
        <v>8982</v>
      </c>
      <c r="I31" s="128">
        <v>9</v>
      </c>
      <c r="J31" s="77" t="s">
        <v>28</v>
      </c>
      <c r="K31" s="36" t="s">
        <v>14</v>
      </c>
      <c r="L31" s="36">
        <v>40544</v>
      </c>
      <c r="M31" s="76">
        <v>22</v>
      </c>
      <c r="N31" s="72" t="s">
        <v>92</v>
      </c>
      <c r="O31" s="21"/>
      <c r="P31" s="139">
        <v>39652</v>
      </c>
      <c r="Q31" s="96">
        <v>39904</v>
      </c>
      <c r="R31" s="20">
        <f t="shared" si="0"/>
        <v>8.2666666666666675</v>
      </c>
    </row>
    <row r="32" spans="1:18" ht="33" customHeight="1">
      <c r="A32" t="s">
        <v>93</v>
      </c>
      <c r="B32" s="3" t="s">
        <v>297</v>
      </c>
      <c r="C32" s="3" t="s">
        <v>368</v>
      </c>
      <c r="D32" s="115" t="s">
        <v>299</v>
      </c>
      <c r="E32" s="121" t="s">
        <v>378</v>
      </c>
      <c r="F32" s="121" t="s">
        <v>378</v>
      </c>
      <c r="G32" s="93" t="s">
        <v>44</v>
      </c>
      <c r="H32" s="4">
        <v>2275</v>
      </c>
      <c r="I32" s="26">
        <v>27.68</v>
      </c>
      <c r="J32" s="23" t="s">
        <v>83</v>
      </c>
      <c r="K32" s="6" t="s">
        <v>332</v>
      </c>
      <c r="L32" s="6">
        <v>40826</v>
      </c>
      <c r="M32" s="24" t="e">
        <f t="shared" ref="M32:M40" ca="1" si="2">DAYS360(IF(OR(K32="Immediate",K32&lt;TODAY()),TODAY(),K32),L32)/30</f>
        <v>#VALUE!</v>
      </c>
      <c r="N32" s="8" t="s">
        <v>22</v>
      </c>
      <c r="O32" s="25" t="s">
        <v>379</v>
      </c>
      <c r="P32" s="95">
        <v>39828</v>
      </c>
      <c r="Q32" s="176">
        <v>39934</v>
      </c>
      <c r="R32" s="20">
        <f t="shared" si="0"/>
        <v>3.5333333333333332</v>
      </c>
    </row>
    <row r="33" spans="1:18" ht="33" customHeight="1">
      <c r="A33" t="s">
        <v>16</v>
      </c>
      <c r="B33" s="39" t="s">
        <v>73</v>
      </c>
      <c r="C33" s="39" t="s">
        <v>74</v>
      </c>
      <c r="D33" s="117" t="s">
        <v>75</v>
      </c>
      <c r="E33" s="14" t="s">
        <v>76</v>
      </c>
      <c r="F33" s="14" t="s">
        <v>77</v>
      </c>
      <c r="G33" s="28" t="s">
        <v>44</v>
      </c>
      <c r="H33" s="16">
        <v>8227</v>
      </c>
      <c r="I33" s="17">
        <v>12</v>
      </c>
      <c r="J33" s="52" t="s">
        <v>83</v>
      </c>
      <c r="K33" s="19" t="s">
        <v>14</v>
      </c>
      <c r="L33" s="81">
        <v>39721</v>
      </c>
      <c r="M33" s="24">
        <f t="shared" ca="1" si="2"/>
        <v>-61.733333333333334</v>
      </c>
      <c r="N33" s="8" t="s">
        <v>15</v>
      </c>
      <c r="O33" s="21" t="s">
        <v>69</v>
      </c>
      <c r="P33" s="95">
        <v>39720</v>
      </c>
      <c r="Q33" s="176">
        <v>39934</v>
      </c>
      <c r="R33" s="20">
        <f t="shared" si="0"/>
        <v>7.0666666666666664</v>
      </c>
    </row>
    <row r="34" spans="1:18" ht="145.19999999999999">
      <c r="A34" t="s">
        <v>16</v>
      </c>
      <c r="B34" s="113" t="s">
        <v>210</v>
      </c>
      <c r="C34" s="113" t="s">
        <v>211</v>
      </c>
      <c r="D34" s="107" t="s">
        <v>396</v>
      </c>
      <c r="E34" s="104" t="s">
        <v>397</v>
      </c>
      <c r="F34" s="104" t="s">
        <v>398</v>
      </c>
      <c r="G34" s="126" t="s">
        <v>51</v>
      </c>
      <c r="H34" s="105">
        <v>7124</v>
      </c>
      <c r="I34" s="106">
        <v>24</v>
      </c>
      <c r="J34" s="106" t="s">
        <v>45</v>
      </c>
      <c r="K34" s="174" t="s">
        <v>14</v>
      </c>
      <c r="L34" s="109">
        <v>41333</v>
      </c>
      <c r="M34" s="24">
        <f t="shared" ca="1" si="2"/>
        <v>-8.8000000000000007</v>
      </c>
      <c r="N34" s="107" t="s">
        <v>80</v>
      </c>
      <c r="O34" s="108" t="s">
        <v>399</v>
      </c>
      <c r="Q34" s="176">
        <v>39934</v>
      </c>
      <c r="R34" s="20">
        <f t="shared" si="0"/>
        <v>1312.0333333333333</v>
      </c>
    </row>
    <row r="35" spans="1:18" ht="21">
      <c r="A35" t="s">
        <v>296</v>
      </c>
      <c r="B35" s="3" t="s">
        <v>141</v>
      </c>
      <c r="C35" s="3" t="s">
        <v>146</v>
      </c>
      <c r="D35" s="115" t="s">
        <v>142</v>
      </c>
      <c r="E35" s="1" t="s">
        <v>324</v>
      </c>
      <c r="F35" s="1" t="s">
        <v>325</v>
      </c>
      <c r="G35" s="8" t="s">
        <v>66</v>
      </c>
      <c r="H35" s="22">
        <v>6000</v>
      </c>
      <c r="I35" s="5">
        <v>7.8</v>
      </c>
      <c r="J35" s="77" t="s">
        <v>28</v>
      </c>
      <c r="K35" s="6" t="s">
        <v>14</v>
      </c>
      <c r="L35" s="6">
        <v>40298</v>
      </c>
      <c r="M35" s="24">
        <f t="shared" ca="1" si="2"/>
        <v>-42.733333333333334</v>
      </c>
      <c r="N35" s="8" t="s">
        <v>326</v>
      </c>
      <c r="O35" s="25" t="s">
        <v>327</v>
      </c>
      <c r="P35" s="95">
        <v>39828</v>
      </c>
      <c r="Q35" s="95">
        <v>39934</v>
      </c>
      <c r="R35" s="20">
        <f t="shared" si="0"/>
        <v>3.5333333333333332</v>
      </c>
    </row>
    <row r="36" spans="1:18">
      <c r="A36" s="35" t="s">
        <v>16</v>
      </c>
      <c r="B36" s="3" t="s">
        <v>95</v>
      </c>
      <c r="C36" s="74" t="s">
        <v>116</v>
      </c>
      <c r="D36" s="115" t="s">
        <v>117</v>
      </c>
      <c r="E36" s="14" t="s">
        <v>118</v>
      </c>
      <c r="F36" s="69" t="s">
        <v>119</v>
      </c>
      <c r="G36" s="28" t="s">
        <v>125</v>
      </c>
      <c r="H36" s="16">
        <v>7100</v>
      </c>
      <c r="I36" s="27">
        <v>10</v>
      </c>
      <c r="J36" s="77" t="s">
        <v>28</v>
      </c>
      <c r="K36" s="36" t="s">
        <v>14</v>
      </c>
      <c r="L36" s="80">
        <v>39813</v>
      </c>
      <c r="M36" s="24">
        <f t="shared" ca="1" si="2"/>
        <v>-58.7</v>
      </c>
      <c r="N36" s="72" t="s">
        <v>106</v>
      </c>
      <c r="O36" s="34" t="s">
        <v>124</v>
      </c>
      <c r="P36" s="95">
        <v>39692</v>
      </c>
      <c r="Q36" s="95">
        <v>39948</v>
      </c>
      <c r="R36" s="20">
        <f t="shared" si="0"/>
        <v>8.4666666666666668</v>
      </c>
    </row>
    <row r="37" spans="1:18" ht="51.6">
      <c r="A37" t="s">
        <v>66</v>
      </c>
      <c r="B37" s="39" t="s">
        <v>141</v>
      </c>
      <c r="C37" s="9" t="s">
        <v>55</v>
      </c>
      <c r="D37" s="117">
        <v>4742411</v>
      </c>
      <c r="E37" s="124" t="s">
        <v>64</v>
      </c>
      <c r="F37" s="124" t="s">
        <v>60</v>
      </c>
      <c r="G37" s="28" t="s">
        <v>66</v>
      </c>
      <c r="H37" s="4">
        <v>46180</v>
      </c>
      <c r="I37" s="5">
        <v>10</v>
      </c>
      <c r="J37" s="77" t="s">
        <v>238</v>
      </c>
      <c r="K37" s="6" t="s">
        <v>14</v>
      </c>
      <c r="L37" s="78">
        <v>43221</v>
      </c>
      <c r="M37" s="24">
        <f t="shared" ca="1" si="2"/>
        <v>53.3</v>
      </c>
      <c r="N37" s="8" t="s">
        <v>254</v>
      </c>
      <c r="O37" s="25" t="s">
        <v>71</v>
      </c>
      <c r="P37" s="95">
        <v>39965</v>
      </c>
      <c r="R37" s="20">
        <f t="shared" si="0"/>
        <v>-1313.0333333333333</v>
      </c>
    </row>
    <row r="38" spans="1:18">
      <c r="A38" s="35" t="s">
        <v>16</v>
      </c>
      <c r="B38" s="70" t="s">
        <v>30</v>
      </c>
      <c r="C38" s="69" t="s">
        <v>206</v>
      </c>
      <c r="D38" s="138" t="s">
        <v>207</v>
      </c>
      <c r="E38" s="70" t="s">
        <v>208</v>
      </c>
      <c r="F38" s="70" t="s">
        <v>209</v>
      </c>
      <c r="G38" s="72" t="s">
        <v>44</v>
      </c>
      <c r="H38" s="51">
        <v>5182</v>
      </c>
      <c r="I38" s="128">
        <v>21</v>
      </c>
      <c r="J38" s="71" t="s">
        <v>407</v>
      </c>
      <c r="K38" s="36" t="s">
        <v>14</v>
      </c>
      <c r="L38" s="36">
        <v>40908</v>
      </c>
      <c r="M38" s="24">
        <f t="shared" ca="1" si="2"/>
        <v>-22.7</v>
      </c>
      <c r="N38" s="59" t="s">
        <v>15</v>
      </c>
      <c r="O38" s="21" t="s">
        <v>69</v>
      </c>
      <c r="P38" s="139">
        <v>39965</v>
      </c>
      <c r="R38" s="20">
        <f t="shared" si="0"/>
        <v>-1313.0333333333333</v>
      </c>
    </row>
    <row r="39" spans="1:18">
      <c r="A39" t="s">
        <v>16</v>
      </c>
      <c r="B39" s="3" t="s">
        <v>73</v>
      </c>
      <c r="C39" s="3" t="s">
        <v>284</v>
      </c>
      <c r="D39" s="115" t="s">
        <v>285</v>
      </c>
      <c r="E39" s="1" t="s">
        <v>286</v>
      </c>
      <c r="F39" s="1" t="s">
        <v>79</v>
      </c>
      <c r="G39" s="8" t="s">
        <v>44</v>
      </c>
      <c r="H39" s="22">
        <v>4444</v>
      </c>
      <c r="I39" s="23">
        <v>17.559999999999999</v>
      </c>
      <c r="J39" s="77" t="s">
        <v>28</v>
      </c>
      <c r="K39" s="6" t="s">
        <v>14</v>
      </c>
      <c r="L39" s="19">
        <v>40543</v>
      </c>
      <c r="M39" s="24">
        <f t="shared" ca="1" si="2"/>
        <v>-34.700000000000003</v>
      </c>
      <c r="N39" s="8" t="s">
        <v>254</v>
      </c>
      <c r="O39" s="25" t="s">
        <v>287</v>
      </c>
      <c r="P39" s="95">
        <v>39965</v>
      </c>
      <c r="R39" s="20">
        <f t="shared" si="0"/>
        <v>-1313.0333333333333</v>
      </c>
    </row>
    <row r="40" spans="1:18">
      <c r="A40" t="s">
        <v>16</v>
      </c>
      <c r="B40" s="3" t="s">
        <v>214</v>
      </c>
      <c r="C40" s="3" t="s">
        <v>401</v>
      </c>
      <c r="D40" s="8" t="s">
        <v>402</v>
      </c>
      <c r="E40" s="1" t="s">
        <v>403</v>
      </c>
      <c r="F40" s="1" t="s">
        <v>404</v>
      </c>
      <c r="G40" s="8" t="s">
        <v>44</v>
      </c>
      <c r="H40" s="100">
        <v>3940</v>
      </c>
      <c r="I40" s="110">
        <v>24</v>
      </c>
      <c r="J40" s="77" t="s">
        <v>83</v>
      </c>
      <c r="K40" s="6" t="s">
        <v>14</v>
      </c>
      <c r="L40" s="6">
        <v>40482</v>
      </c>
      <c r="M40" s="24">
        <f t="shared" ca="1" si="2"/>
        <v>-36.700000000000003</v>
      </c>
      <c r="N40" s="8" t="s">
        <v>15</v>
      </c>
      <c r="O40" s="25" t="s">
        <v>405</v>
      </c>
      <c r="P40" s="95">
        <v>39965</v>
      </c>
      <c r="R40" s="20">
        <f t="shared" si="0"/>
        <v>-1313.0333333333333</v>
      </c>
    </row>
    <row r="41" spans="1:18" ht="66">
      <c r="A41" s="35" t="s">
        <v>16</v>
      </c>
      <c r="B41" s="75" t="s">
        <v>137</v>
      </c>
      <c r="C41" s="75" t="s">
        <v>338</v>
      </c>
      <c r="D41" s="189">
        <v>4781711</v>
      </c>
      <c r="E41" s="192" t="s">
        <v>340</v>
      </c>
      <c r="F41" s="152" t="s">
        <v>340</v>
      </c>
      <c r="G41" s="59" t="s">
        <v>51</v>
      </c>
      <c r="H41" s="46">
        <v>4027</v>
      </c>
      <c r="I41" s="38">
        <v>15</v>
      </c>
      <c r="J41" s="191" t="s">
        <v>335</v>
      </c>
      <c r="K41" s="68" t="s">
        <v>14</v>
      </c>
      <c r="L41" s="83" t="s">
        <v>339</v>
      </c>
      <c r="M41" s="76"/>
      <c r="N41" s="59" t="s">
        <v>254</v>
      </c>
      <c r="O41" s="50" t="s">
        <v>341</v>
      </c>
      <c r="P41" s="96">
        <v>39835</v>
      </c>
      <c r="Q41" s="95">
        <v>39979</v>
      </c>
      <c r="R41" s="20">
        <f t="shared" si="0"/>
        <v>4.7666666666666666</v>
      </c>
    </row>
    <row r="42" spans="1:18" ht="81.599999999999994">
      <c r="A42" t="s">
        <v>16</v>
      </c>
      <c r="B42" s="75" t="s">
        <v>193</v>
      </c>
      <c r="C42" s="181" t="s">
        <v>471</v>
      </c>
      <c r="D42" s="182" t="s">
        <v>472</v>
      </c>
      <c r="E42" s="13" t="s">
        <v>62</v>
      </c>
      <c r="F42" s="181" t="s">
        <v>473</v>
      </c>
      <c r="G42" s="8" t="s">
        <v>44</v>
      </c>
      <c r="H42" s="183">
        <v>5674</v>
      </c>
      <c r="I42" s="184">
        <v>22</v>
      </c>
      <c r="J42" s="71" t="s">
        <v>28</v>
      </c>
      <c r="K42" s="6" t="s">
        <v>14</v>
      </c>
      <c r="L42" s="36">
        <v>45078</v>
      </c>
      <c r="M42" s="24">
        <v>36</v>
      </c>
      <c r="N42" s="8" t="s">
        <v>22</v>
      </c>
      <c r="O42" s="185" t="s">
        <v>474</v>
      </c>
      <c r="P42" s="95">
        <v>39934</v>
      </c>
      <c r="Q42" s="95">
        <v>39979</v>
      </c>
      <c r="R42" s="20">
        <f t="shared" si="0"/>
        <v>1.4666666666666666</v>
      </c>
    </row>
    <row r="43" spans="1:18" ht="21">
      <c r="A43" t="s">
        <v>16</v>
      </c>
      <c r="B43" s="3" t="s">
        <v>297</v>
      </c>
      <c r="C43" s="3" t="s">
        <v>298</v>
      </c>
      <c r="D43" s="115" t="s">
        <v>299</v>
      </c>
      <c r="E43" s="1" t="s">
        <v>303</v>
      </c>
      <c r="F43" s="1" t="s">
        <v>304</v>
      </c>
      <c r="G43" s="8" t="s">
        <v>44</v>
      </c>
      <c r="H43" s="22">
        <v>5996</v>
      </c>
      <c r="I43" s="23">
        <v>22</v>
      </c>
      <c r="J43" s="23" t="s">
        <v>83</v>
      </c>
      <c r="K43" s="6" t="s">
        <v>14</v>
      </c>
      <c r="L43" s="19">
        <v>40431</v>
      </c>
      <c r="M43" s="24">
        <f ca="1">DAYS360(IF(OR(K43="Immediate",K43&lt;TODAY()),TODAY(),K43),L43)/30</f>
        <v>-38.4</v>
      </c>
      <c r="N43" s="8" t="s">
        <v>131</v>
      </c>
      <c r="O43" s="25" t="s">
        <v>367</v>
      </c>
      <c r="P43" s="95">
        <v>39828</v>
      </c>
      <c r="Q43" s="95">
        <v>39979</v>
      </c>
      <c r="R43" s="20">
        <f t="shared" si="0"/>
        <v>5</v>
      </c>
    </row>
    <row r="44" spans="1:18" ht="21">
      <c r="A44" t="s">
        <v>16</v>
      </c>
      <c r="B44" s="3" t="s">
        <v>297</v>
      </c>
      <c r="C44" s="3" t="s">
        <v>368</v>
      </c>
      <c r="D44" s="115" t="s">
        <v>299</v>
      </c>
      <c r="E44" s="1" t="s">
        <v>369</v>
      </c>
      <c r="F44" s="1" t="s">
        <v>370</v>
      </c>
      <c r="G44" s="8" t="s">
        <v>51</v>
      </c>
      <c r="H44" s="22">
        <v>2205</v>
      </c>
      <c r="I44" s="23">
        <v>19</v>
      </c>
      <c r="J44" s="23" t="s">
        <v>83</v>
      </c>
      <c r="K44" s="6" t="s">
        <v>14</v>
      </c>
      <c r="L44" s="19">
        <v>40237</v>
      </c>
      <c r="M44" s="24">
        <f ca="1">DAYS360(IF(OR(K44="Immediate",K44&lt;TODAY()),TODAY(),K44),L44)/30</f>
        <v>-44.8</v>
      </c>
      <c r="N44" s="8" t="s">
        <v>15</v>
      </c>
      <c r="O44" s="25" t="s">
        <v>371</v>
      </c>
      <c r="P44" s="95">
        <v>39828</v>
      </c>
      <c r="Q44" s="95">
        <v>39979</v>
      </c>
      <c r="R44" s="20">
        <f t="shared" si="0"/>
        <v>5</v>
      </c>
    </row>
    <row r="45" spans="1:18" ht="31.2">
      <c r="A45" t="s">
        <v>93</v>
      </c>
      <c r="B45" s="3" t="s">
        <v>297</v>
      </c>
      <c r="C45" s="3" t="s">
        <v>380</v>
      </c>
      <c r="D45" s="115" t="s">
        <v>299</v>
      </c>
      <c r="E45" s="121" t="s">
        <v>381</v>
      </c>
      <c r="F45" s="121" t="s">
        <v>382</v>
      </c>
      <c r="G45" s="93" t="s">
        <v>51</v>
      </c>
      <c r="H45" s="4">
        <v>1944</v>
      </c>
      <c r="I45" s="26">
        <v>20</v>
      </c>
      <c r="J45" s="23" t="s">
        <v>83</v>
      </c>
      <c r="K45" s="6" t="s">
        <v>14</v>
      </c>
      <c r="L45" s="6">
        <v>40786</v>
      </c>
      <c r="M45" s="24">
        <f ca="1">DAYS360(IF(OR(K45="Immediate",K45&lt;TODAY()),TODAY(),K45),L45)/30</f>
        <v>-26.7</v>
      </c>
      <c r="N45" s="8" t="s">
        <v>15</v>
      </c>
      <c r="O45" s="25" t="s">
        <v>383</v>
      </c>
      <c r="P45" s="95">
        <v>39828</v>
      </c>
      <c r="Q45" s="95">
        <v>39979</v>
      </c>
      <c r="R45" s="20">
        <f t="shared" si="0"/>
        <v>5</v>
      </c>
    </row>
    <row r="46" spans="1:18" ht="31.2">
      <c r="A46" t="s">
        <v>93</v>
      </c>
      <c r="B46" s="3" t="s">
        <v>297</v>
      </c>
      <c r="C46" s="3" t="s">
        <v>298</v>
      </c>
      <c r="D46" s="115" t="s">
        <v>299</v>
      </c>
      <c r="E46" s="121" t="s">
        <v>107</v>
      </c>
      <c r="F46" s="121" t="s">
        <v>305</v>
      </c>
      <c r="G46" s="93" t="s">
        <v>44</v>
      </c>
      <c r="H46" s="4">
        <v>1741</v>
      </c>
      <c r="I46" s="26">
        <v>22</v>
      </c>
      <c r="J46" s="23" t="s">
        <v>83</v>
      </c>
      <c r="K46" s="6" t="s">
        <v>14</v>
      </c>
      <c r="L46" s="6">
        <v>40786</v>
      </c>
      <c r="M46" s="24">
        <f ca="1">DAYS360(IF(OR(K46="Immediate",K46&lt;TODAY()),TODAY(),K46),L46)/30</f>
        <v>-26.7</v>
      </c>
      <c r="N46" s="8" t="s">
        <v>52</v>
      </c>
      <c r="O46" s="25" t="s">
        <v>306</v>
      </c>
      <c r="P46" s="95">
        <v>39828</v>
      </c>
      <c r="Q46" s="95">
        <v>39979</v>
      </c>
      <c r="R46" s="20">
        <f t="shared" si="0"/>
        <v>5</v>
      </c>
    </row>
    <row r="47" spans="1:18" ht="21">
      <c r="A47" s="87" t="s">
        <v>16</v>
      </c>
      <c r="B47" s="88" t="s">
        <v>33</v>
      </c>
      <c r="C47" s="88" t="s">
        <v>311</v>
      </c>
      <c r="D47" s="118" t="s">
        <v>34</v>
      </c>
      <c r="E47" s="123" t="s">
        <v>312</v>
      </c>
      <c r="F47" s="123" t="s">
        <v>313</v>
      </c>
      <c r="G47" s="90" t="s">
        <v>44</v>
      </c>
      <c r="H47" s="22">
        <v>3699</v>
      </c>
      <c r="I47" s="26">
        <v>19</v>
      </c>
      <c r="J47" s="77" t="s">
        <v>28</v>
      </c>
      <c r="K47" s="89" t="s">
        <v>14</v>
      </c>
      <c r="L47" s="98">
        <v>40724</v>
      </c>
      <c r="M47" s="24">
        <f ca="1">DAYS360(IF(OR(K47="Immediate",K47&lt;TODAY()),TODAY(),K47),L47)/30</f>
        <v>-28.733333333333334</v>
      </c>
      <c r="N47" s="90" t="s">
        <v>22</v>
      </c>
      <c r="O47" s="91" t="s">
        <v>314</v>
      </c>
      <c r="P47" s="95">
        <v>39828</v>
      </c>
      <c r="Q47" s="95">
        <v>39995</v>
      </c>
      <c r="R47" s="20">
        <f t="shared" si="0"/>
        <v>5.5333333333333332</v>
      </c>
    </row>
    <row r="48" spans="1:18">
      <c r="A48" s="94" t="s">
        <v>16</v>
      </c>
      <c r="B48" s="111" t="s">
        <v>33</v>
      </c>
      <c r="C48" s="111" t="s">
        <v>315</v>
      </c>
      <c r="D48" s="119" t="s">
        <v>34</v>
      </c>
      <c r="E48" s="122" t="s">
        <v>316</v>
      </c>
      <c r="F48" s="122" t="s">
        <v>317</v>
      </c>
      <c r="G48" s="99" t="s">
        <v>44</v>
      </c>
      <c r="H48" s="100">
        <v>2700</v>
      </c>
      <c r="I48" s="110">
        <v>26</v>
      </c>
      <c r="J48" s="77" t="s">
        <v>28</v>
      </c>
      <c r="K48" s="101" t="s">
        <v>14</v>
      </c>
      <c r="L48" s="78" t="s">
        <v>69</v>
      </c>
      <c r="M48" s="24" t="s">
        <v>69</v>
      </c>
      <c r="N48" s="99" t="s">
        <v>22</v>
      </c>
      <c r="O48" s="91" t="s">
        <v>318</v>
      </c>
      <c r="P48" s="95">
        <v>39828</v>
      </c>
      <c r="Q48" s="95">
        <v>39995</v>
      </c>
      <c r="R48" s="20">
        <f t="shared" si="0"/>
        <v>5.5333333333333332</v>
      </c>
    </row>
    <row r="49" spans="1:18">
      <c r="A49" s="162" t="s">
        <v>16</v>
      </c>
      <c r="B49" s="163" t="s">
        <v>155</v>
      </c>
      <c r="C49" s="168" t="s">
        <v>280</v>
      </c>
      <c r="D49" s="169" t="s">
        <v>281</v>
      </c>
      <c r="E49" s="164" t="s">
        <v>283</v>
      </c>
      <c r="F49" s="164" t="s">
        <v>282</v>
      </c>
      <c r="G49" s="165" t="s">
        <v>43</v>
      </c>
      <c r="H49" s="170">
        <v>435</v>
      </c>
      <c r="I49" s="171">
        <v>24</v>
      </c>
      <c r="J49" s="171" t="s">
        <v>45</v>
      </c>
      <c r="K49" s="172" t="s">
        <v>14</v>
      </c>
      <c r="L49" s="173">
        <v>40237</v>
      </c>
      <c r="M49" s="24">
        <f t="shared" ref="M49:M59" ca="1" si="3">DAYS360(IF(OR(K49="Immediate",K49&lt;TODAY()),TODAY(),K49),L49)/30</f>
        <v>-44.8</v>
      </c>
      <c r="N49" s="165" t="s">
        <v>15</v>
      </c>
      <c r="O49" s="166" t="s">
        <v>426</v>
      </c>
      <c r="P49" s="167">
        <v>39813</v>
      </c>
      <c r="Q49" s="95">
        <v>39995</v>
      </c>
      <c r="R49" s="20">
        <f t="shared" si="0"/>
        <v>6.0333333333333332</v>
      </c>
    </row>
    <row r="50" spans="1:18">
      <c r="A50" t="s">
        <v>16</v>
      </c>
      <c r="B50" s="39" t="s">
        <v>358</v>
      </c>
      <c r="C50" s="61" t="s">
        <v>359</v>
      </c>
      <c r="D50" s="116">
        <v>5126951203</v>
      </c>
      <c r="E50" s="14" t="s">
        <v>360</v>
      </c>
      <c r="F50" s="14" t="s">
        <v>361</v>
      </c>
      <c r="G50" s="28" t="s">
        <v>51</v>
      </c>
      <c r="H50" s="66">
        <v>1100</v>
      </c>
      <c r="I50" s="18">
        <f>0.8*12</f>
        <v>9.6000000000000014</v>
      </c>
      <c r="J50" s="77" t="s">
        <v>45</v>
      </c>
      <c r="K50" s="6" t="s">
        <v>14</v>
      </c>
      <c r="L50" s="78">
        <v>41000</v>
      </c>
      <c r="M50" s="24">
        <f t="shared" ca="1" si="3"/>
        <v>-19.7</v>
      </c>
      <c r="N50" s="28" t="s">
        <v>362</v>
      </c>
      <c r="O50" s="21" t="s">
        <v>363</v>
      </c>
      <c r="P50" s="95">
        <v>39859</v>
      </c>
      <c r="Q50" s="95">
        <v>39995</v>
      </c>
      <c r="R50" s="20">
        <f t="shared" si="0"/>
        <v>4.5333333333333332</v>
      </c>
    </row>
    <row r="51" spans="1:18">
      <c r="A51" t="s">
        <v>16</v>
      </c>
      <c r="B51" s="39" t="s">
        <v>73</v>
      </c>
      <c r="C51" s="61" t="s">
        <v>168</v>
      </c>
      <c r="D51" s="117" t="s">
        <v>75</v>
      </c>
      <c r="E51" s="1" t="s">
        <v>169</v>
      </c>
      <c r="F51" s="1" t="s">
        <v>170</v>
      </c>
      <c r="G51" s="8" t="s">
        <v>44</v>
      </c>
      <c r="H51" s="4">
        <v>3553</v>
      </c>
      <c r="I51" s="5">
        <v>19</v>
      </c>
      <c r="J51" s="23" t="s">
        <v>83</v>
      </c>
      <c r="K51" s="6" t="s">
        <v>14</v>
      </c>
      <c r="L51" s="78">
        <v>40542</v>
      </c>
      <c r="M51" s="24">
        <f t="shared" ca="1" si="3"/>
        <v>-34.733333333333334</v>
      </c>
      <c r="N51" s="8" t="s">
        <v>52</v>
      </c>
      <c r="O51" s="9"/>
      <c r="P51" s="95">
        <v>39692</v>
      </c>
      <c r="Q51" s="95">
        <v>39995</v>
      </c>
      <c r="R51" s="20">
        <f t="shared" si="0"/>
        <v>10</v>
      </c>
    </row>
    <row r="52" spans="1:18" ht="61.2">
      <c r="A52" s="35" t="s">
        <v>16</v>
      </c>
      <c r="B52" s="75" t="s">
        <v>193</v>
      </c>
      <c r="C52" s="181" t="s">
        <v>538</v>
      </c>
      <c r="D52" s="182" t="s">
        <v>539</v>
      </c>
      <c r="E52" s="70" t="s">
        <v>540</v>
      </c>
      <c r="F52" s="187" t="s">
        <v>541</v>
      </c>
      <c r="G52" s="72" t="s">
        <v>44</v>
      </c>
      <c r="H52" s="200">
        <v>6154</v>
      </c>
      <c r="I52" s="196">
        <v>27.5</v>
      </c>
      <c r="J52" s="201" t="s">
        <v>83</v>
      </c>
      <c r="K52" s="36" t="s">
        <v>14</v>
      </c>
      <c r="L52" s="36">
        <v>41214</v>
      </c>
      <c r="M52" s="226">
        <f t="shared" ca="1" si="3"/>
        <v>-12.7</v>
      </c>
      <c r="N52" s="72" t="s">
        <v>15</v>
      </c>
      <c r="O52" s="185" t="s">
        <v>542</v>
      </c>
      <c r="P52" s="96">
        <v>39979</v>
      </c>
      <c r="Q52" s="95">
        <v>39995</v>
      </c>
      <c r="R52" s="20">
        <f t="shared" si="0"/>
        <v>0.53333333333333333</v>
      </c>
    </row>
    <row r="53" spans="1:18" ht="61.8">
      <c r="A53" s="35" t="s">
        <v>66</v>
      </c>
      <c r="B53" s="74" t="s">
        <v>141</v>
      </c>
      <c r="C53" s="50" t="s">
        <v>78</v>
      </c>
      <c r="D53" s="223">
        <v>4742411</v>
      </c>
      <c r="E53" s="208" t="s">
        <v>63</v>
      </c>
      <c r="F53" s="208" t="s">
        <v>59</v>
      </c>
      <c r="G53" s="72" t="s">
        <v>66</v>
      </c>
      <c r="H53" s="142">
        <v>15115</v>
      </c>
      <c r="I53" s="38">
        <v>7.2</v>
      </c>
      <c r="J53" s="38" t="s">
        <v>28</v>
      </c>
      <c r="K53" s="68" t="s">
        <v>14</v>
      </c>
      <c r="L53" s="83">
        <v>40359</v>
      </c>
      <c r="M53" s="76">
        <f t="shared" ca="1" si="3"/>
        <v>-40.733333333333334</v>
      </c>
      <c r="N53" s="59" t="s">
        <v>254</v>
      </c>
      <c r="O53" s="25" t="s">
        <v>70</v>
      </c>
      <c r="P53" s="96">
        <v>39692</v>
      </c>
      <c r="Q53" s="95">
        <v>40026</v>
      </c>
      <c r="R53" s="20">
        <f t="shared" si="0"/>
        <v>11</v>
      </c>
    </row>
    <row r="54" spans="1:18" ht="26.4">
      <c r="A54" s="35" t="s">
        <v>16</v>
      </c>
      <c r="B54" s="75" t="s">
        <v>543</v>
      </c>
      <c r="C54" s="35" t="s">
        <v>544</v>
      </c>
      <c r="D54" s="50" t="s">
        <v>547</v>
      </c>
      <c r="E54" s="112" t="s">
        <v>545</v>
      </c>
      <c r="F54" s="112" t="s">
        <v>546</v>
      </c>
      <c r="G54" s="72" t="s">
        <v>43</v>
      </c>
      <c r="H54" s="179">
        <v>4002</v>
      </c>
      <c r="I54" s="195">
        <v>18.5</v>
      </c>
      <c r="J54" s="180" t="s">
        <v>45</v>
      </c>
      <c r="K54" s="68" t="s">
        <v>14</v>
      </c>
      <c r="L54" s="197">
        <v>40634</v>
      </c>
      <c r="M54" s="226">
        <f t="shared" ca="1" si="3"/>
        <v>-31.7</v>
      </c>
      <c r="N54" s="59" t="s">
        <v>15</v>
      </c>
      <c r="O54" s="35"/>
      <c r="P54" s="96">
        <v>39979</v>
      </c>
      <c r="Q54" s="95">
        <v>40026</v>
      </c>
      <c r="R54" s="20">
        <f t="shared" si="0"/>
        <v>1.5333333333333334</v>
      </c>
    </row>
    <row r="55" spans="1:18" ht="72">
      <c r="A55" s="217" t="s">
        <v>16</v>
      </c>
      <c r="B55" s="213" t="s">
        <v>210</v>
      </c>
      <c r="C55" s="213" t="s">
        <v>211</v>
      </c>
      <c r="D55" s="127" t="s">
        <v>396</v>
      </c>
      <c r="E55" s="212" t="s">
        <v>435</v>
      </c>
      <c r="F55" s="212" t="s">
        <v>436</v>
      </c>
      <c r="G55" s="127" t="s">
        <v>44</v>
      </c>
      <c r="H55" s="218">
        <v>2882</v>
      </c>
      <c r="I55" s="219">
        <v>16</v>
      </c>
      <c r="J55" s="220" t="s">
        <v>28</v>
      </c>
      <c r="K55" s="221" t="s">
        <v>14</v>
      </c>
      <c r="L55" s="221">
        <v>41029</v>
      </c>
      <c r="M55" s="76">
        <f t="shared" ca="1" si="3"/>
        <v>-18.733333333333334</v>
      </c>
      <c r="N55" s="127" t="s">
        <v>22</v>
      </c>
      <c r="O55" s="222" t="s">
        <v>594</v>
      </c>
      <c r="P55" s="96">
        <v>39948</v>
      </c>
      <c r="Q55" s="95">
        <v>40026</v>
      </c>
      <c r="R55" s="20">
        <f t="shared" si="0"/>
        <v>2.5333333333333332</v>
      </c>
    </row>
    <row r="56" spans="1:18" ht="72">
      <c r="A56" s="35" t="s">
        <v>16</v>
      </c>
      <c r="B56" s="75" t="s">
        <v>459</v>
      </c>
      <c r="C56" s="75" t="s">
        <v>460</v>
      </c>
      <c r="D56" s="141" t="s">
        <v>461</v>
      </c>
      <c r="E56" s="59" t="s">
        <v>462</v>
      </c>
      <c r="F56" s="59" t="s">
        <v>463</v>
      </c>
      <c r="G56" s="59" t="s">
        <v>51</v>
      </c>
      <c r="H56" s="179">
        <v>8835</v>
      </c>
      <c r="I56" s="148">
        <v>11.5</v>
      </c>
      <c r="J56" s="180" t="s">
        <v>464</v>
      </c>
      <c r="K56" s="68" t="s">
        <v>14</v>
      </c>
      <c r="L56" s="68">
        <v>40026</v>
      </c>
      <c r="M56" s="76">
        <f t="shared" ca="1" si="3"/>
        <v>-51.7</v>
      </c>
      <c r="N56" s="59" t="s">
        <v>254</v>
      </c>
      <c r="O56" s="25" t="s">
        <v>465</v>
      </c>
      <c r="P56" s="139">
        <v>39995</v>
      </c>
      <c r="Q56" s="176">
        <v>40026</v>
      </c>
      <c r="R56" s="20">
        <f t="shared" si="0"/>
        <v>1</v>
      </c>
    </row>
    <row r="57" spans="1:18" ht="21">
      <c r="A57" s="35" t="s">
        <v>16</v>
      </c>
      <c r="B57" s="70" t="s">
        <v>137</v>
      </c>
      <c r="C57" s="69" t="s">
        <v>139</v>
      </c>
      <c r="D57" s="138" t="s">
        <v>205</v>
      </c>
      <c r="E57" s="70" t="s">
        <v>529</v>
      </c>
      <c r="F57" s="70" t="s">
        <v>529</v>
      </c>
      <c r="G57" s="72" t="s">
        <v>51</v>
      </c>
      <c r="H57" s="200">
        <v>4178</v>
      </c>
      <c r="I57" s="147">
        <v>22</v>
      </c>
      <c r="J57" s="207" t="s">
        <v>528</v>
      </c>
      <c r="K57" s="36" t="s">
        <v>14</v>
      </c>
      <c r="L57" s="36">
        <v>40909</v>
      </c>
      <c r="M57" s="76">
        <f t="shared" ca="1" si="3"/>
        <v>-22.7</v>
      </c>
      <c r="N57" s="59" t="s">
        <v>22</v>
      </c>
      <c r="O57" s="21" t="s">
        <v>527</v>
      </c>
      <c r="P57" s="96">
        <v>39979</v>
      </c>
      <c r="Q57" s="95">
        <v>40040</v>
      </c>
      <c r="R57" s="20">
        <f t="shared" si="0"/>
        <v>2</v>
      </c>
    </row>
    <row r="58" spans="1:18" ht="66">
      <c r="A58" s="35" t="s">
        <v>16</v>
      </c>
      <c r="B58" s="75" t="s">
        <v>137</v>
      </c>
      <c r="C58" s="75" t="s">
        <v>338</v>
      </c>
      <c r="D58" s="189">
        <v>4781711</v>
      </c>
      <c r="E58" s="50" t="s">
        <v>512</v>
      </c>
      <c r="F58" s="112" t="s">
        <v>512</v>
      </c>
      <c r="G58" s="59" t="s">
        <v>51</v>
      </c>
      <c r="H58" s="46">
        <v>8496</v>
      </c>
      <c r="I58" s="38">
        <v>14.63</v>
      </c>
      <c r="J58" s="190" t="s">
        <v>83</v>
      </c>
      <c r="K58" s="68" t="s">
        <v>14</v>
      </c>
      <c r="L58" s="83">
        <v>40512</v>
      </c>
      <c r="M58" s="76">
        <f t="shared" ca="1" si="3"/>
        <v>-35.733333333333334</v>
      </c>
      <c r="N58" s="59" t="s">
        <v>135</v>
      </c>
      <c r="O58" s="50" t="s">
        <v>337</v>
      </c>
      <c r="P58" s="96">
        <v>39918</v>
      </c>
      <c r="Q58" s="95">
        <v>40040</v>
      </c>
      <c r="R58" s="20">
        <f t="shared" si="0"/>
        <v>4</v>
      </c>
    </row>
    <row r="59" spans="1:18" ht="41.4">
      <c r="A59" s="35" t="s">
        <v>93</v>
      </c>
      <c r="B59" s="50" t="s">
        <v>348</v>
      </c>
      <c r="C59" s="75" t="s">
        <v>452</v>
      </c>
      <c r="D59" s="141" t="s">
        <v>451</v>
      </c>
      <c r="E59" s="112" t="s">
        <v>450</v>
      </c>
      <c r="F59" s="112" t="s">
        <v>449</v>
      </c>
      <c r="G59" s="59" t="s">
        <v>44</v>
      </c>
      <c r="H59" s="46">
        <v>18439</v>
      </c>
      <c r="I59" s="148">
        <v>24</v>
      </c>
      <c r="J59" s="38" t="s">
        <v>448</v>
      </c>
      <c r="K59" s="68">
        <v>40118</v>
      </c>
      <c r="L59" s="68">
        <v>40756</v>
      </c>
      <c r="M59" s="76">
        <f t="shared" ca="1" si="3"/>
        <v>-27.7</v>
      </c>
      <c r="N59" s="59" t="s">
        <v>15</v>
      </c>
      <c r="O59" s="25" t="s">
        <v>447</v>
      </c>
      <c r="P59" s="177">
        <v>39934</v>
      </c>
      <c r="Q59" s="246">
        <v>40040</v>
      </c>
      <c r="R59" s="20">
        <f t="shared" si="0"/>
        <v>3.4666666666666668</v>
      </c>
    </row>
    <row r="60" spans="1:18" ht="31.2">
      <c r="A60" s="35" t="s">
        <v>93</v>
      </c>
      <c r="B60" s="50" t="s">
        <v>348</v>
      </c>
      <c r="C60" s="75" t="s">
        <v>452</v>
      </c>
      <c r="D60" s="141" t="s">
        <v>451</v>
      </c>
      <c r="E60" s="112" t="s">
        <v>450</v>
      </c>
      <c r="F60" s="112" t="s">
        <v>606</v>
      </c>
      <c r="G60" s="59" t="s">
        <v>44</v>
      </c>
      <c r="H60" s="46">
        <v>9510</v>
      </c>
      <c r="I60" s="148">
        <v>24</v>
      </c>
      <c r="J60" s="232" t="s">
        <v>608</v>
      </c>
      <c r="K60" s="68">
        <v>40118</v>
      </c>
      <c r="L60" s="68">
        <v>40756</v>
      </c>
      <c r="M60" s="76">
        <v>22</v>
      </c>
      <c r="N60" s="59" t="s">
        <v>15</v>
      </c>
      <c r="O60" s="25" t="s">
        <v>607</v>
      </c>
      <c r="P60" s="96">
        <v>40009</v>
      </c>
      <c r="Q60" s="177">
        <v>40040</v>
      </c>
      <c r="R60" s="20">
        <f t="shared" si="0"/>
        <v>1</v>
      </c>
    </row>
    <row r="61" spans="1:18" ht="26.4">
      <c r="A61" s="50" t="s">
        <v>16</v>
      </c>
      <c r="B61" s="50" t="s">
        <v>348</v>
      </c>
      <c r="C61" s="50" t="s">
        <v>349</v>
      </c>
      <c r="D61" s="199" t="s">
        <v>350</v>
      </c>
      <c r="E61" s="198" t="s">
        <v>351</v>
      </c>
      <c r="F61" s="198" t="s">
        <v>352</v>
      </c>
      <c r="G61" s="199" t="s">
        <v>44</v>
      </c>
      <c r="H61" s="243">
        <v>3929</v>
      </c>
      <c r="I61" s="148">
        <v>20</v>
      </c>
      <c r="J61" s="38" t="s">
        <v>83</v>
      </c>
      <c r="K61" s="68" t="s">
        <v>14</v>
      </c>
      <c r="L61" s="177">
        <v>40512</v>
      </c>
      <c r="M61" s="76">
        <f ca="1">DAYS360(IF(OR(K61="Immediate",K61&lt;TODAY()),TODAY(),K61),L61)/30</f>
        <v>-35.733333333333334</v>
      </c>
      <c r="N61" s="199" t="s">
        <v>52</v>
      </c>
      <c r="O61" s="25" t="s">
        <v>353</v>
      </c>
      <c r="P61" s="96">
        <v>39843</v>
      </c>
      <c r="Q61" s="176">
        <v>40040</v>
      </c>
      <c r="R61" s="20">
        <f t="shared" ref="R61:R124" si="4">DAYS360(P61,Q61)/30</f>
        <v>6.5</v>
      </c>
    </row>
    <row r="62" spans="1:18">
      <c r="A62" s="35" t="s">
        <v>16</v>
      </c>
      <c r="B62" s="74" t="s">
        <v>141</v>
      </c>
      <c r="C62" s="187" t="s">
        <v>603</v>
      </c>
      <c r="D62" s="211">
        <v>4742411</v>
      </c>
      <c r="E62" s="69" t="s">
        <v>227</v>
      </c>
      <c r="F62" s="69" t="s">
        <v>227</v>
      </c>
      <c r="G62" s="72" t="s">
        <v>43</v>
      </c>
      <c r="H62" s="51">
        <v>5044</v>
      </c>
      <c r="I62" s="147">
        <v>10</v>
      </c>
      <c r="J62" s="71" t="s">
        <v>83</v>
      </c>
      <c r="K62" s="68" t="s">
        <v>14</v>
      </c>
      <c r="L62" s="80">
        <v>40178</v>
      </c>
      <c r="M62" s="76">
        <f ca="1">DAYS360(IF(OR(K62="Immediate",K62&lt;TODAY()),TODAY(),K62),L62)/30</f>
        <v>-46.7</v>
      </c>
      <c r="N62" s="72" t="s">
        <v>135</v>
      </c>
      <c r="O62" s="21" t="s">
        <v>228</v>
      </c>
      <c r="P62" s="96">
        <v>39652</v>
      </c>
      <c r="Q62" s="95">
        <v>40057</v>
      </c>
      <c r="R62" s="20">
        <f t="shared" si="4"/>
        <v>13.266666666666667</v>
      </c>
    </row>
    <row r="63" spans="1:18">
      <c r="A63" s="35" t="s">
        <v>16</v>
      </c>
      <c r="B63" s="74" t="s">
        <v>384</v>
      </c>
      <c r="C63" s="187" t="s">
        <v>230</v>
      </c>
      <c r="D63" s="211" t="s">
        <v>233</v>
      </c>
      <c r="E63" s="69" t="s">
        <v>231</v>
      </c>
      <c r="F63" s="69" t="s">
        <v>232</v>
      </c>
      <c r="G63" s="72" t="s">
        <v>44</v>
      </c>
      <c r="H63" s="51">
        <v>3434</v>
      </c>
      <c r="I63" s="71">
        <v>20</v>
      </c>
      <c r="J63" s="71" t="s">
        <v>83</v>
      </c>
      <c r="K63" s="36" t="s">
        <v>14</v>
      </c>
      <c r="L63" s="80">
        <v>40025</v>
      </c>
      <c r="M63" s="76">
        <f ca="1">DAYS360(IF(OR(K63="Immediate",K63&lt;TODAY()),TODAY(),K63),L63)/30</f>
        <v>-51.7</v>
      </c>
      <c r="N63" s="72" t="s">
        <v>52</v>
      </c>
      <c r="O63" s="21"/>
      <c r="P63" s="96">
        <v>39652</v>
      </c>
      <c r="Q63" s="95">
        <v>40057</v>
      </c>
      <c r="R63" s="20">
        <f t="shared" si="4"/>
        <v>13.266666666666667</v>
      </c>
    </row>
    <row r="64" spans="1:18" ht="52.8">
      <c r="A64" s="35" t="s">
        <v>16</v>
      </c>
      <c r="B64" s="70" t="s">
        <v>137</v>
      </c>
      <c r="C64" s="186" t="s">
        <v>138</v>
      </c>
      <c r="D64" s="253" t="s">
        <v>205</v>
      </c>
      <c r="E64" s="187" t="s">
        <v>57</v>
      </c>
      <c r="F64" s="70" t="s">
        <v>57</v>
      </c>
      <c r="G64" s="72" t="s">
        <v>44</v>
      </c>
      <c r="H64" s="51">
        <v>48000</v>
      </c>
      <c r="I64" s="147">
        <v>24</v>
      </c>
      <c r="J64" s="188" t="s">
        <v>28</v>
      </c>
      <c r="K64" s="36" t="s">
        <v>14</v>
      </c>
      <c r="L64" s="83">
        <v>41728</v>
      </c>
      <c r="M64" s="76">
        <f ca="1">DAYS360(IF(OR(K64="Immediate",K64&lt;TODAY()),TODAY(),K64),L64)/30</f>
        <v>4.2666666666666666</v>
      </c>
      <c r="N64" s="72" t="s">
        <v>22</v>
      </c>
      <c r="O64" s="50" t="s">
        <v>509</v>
      </c>
      <c r="P64" s="96">
        <v>39767</v>
      </c>
      <c r="Q64" s="95">
        <v>40071</v>
      </c>
      <c r="R64" s="20">
        <f t="shared" si="4"/>
        <v>10</v>
      </c>
    </row>
    <row r="65" spans="1:18" ht="21">
      <c r="A65" s="35" t="s">
        <v>16</v>
      </c>
      <c r="B65" s="75" t="s">
        <v>30</v>
      </c>
      <c r="C65" s="75" t="s">
        <v>97</v>
      </c>
      <c r="D65" s="250">
        <v>499.49149999999997</v>
      </c>
      <c r="E65" s="70" t="s">
        <v>566</v>
      </c>
      <c r="F65" s="70" t="s">
        <v>567</v>
      </c>
      <c r="G65" s="72" t="s">
        <v>44</v>
      </c>
      <c r="H65" s="200">
        <v>2949</v>
      </c>
      <c r="I65" s="201">
        <v>12.5</v>
      </c>
      <c r="J65" s="201" t="s">
        <v>28</v>
      </c>
      <c r="K65" s="36" t="s">
        <v>14</v>
      </c>
      <c r="L65" s="36">
        <v>40847</v>
      </c>
      <c r="M65" s="76">
        <f ca="1">DAYS360(IF(OR(K65="Immediate",K65&lt;TODAY()),TODAY(),K65),L65)/30</f>
        <v>-24.7</v>
      </c>
      <c r="N65" s="72" t="s">
        <v>52</v>
      </c>
      <c r="O65" s="21" t="s">
        <v>568</v>
      </c>
      <c r="P65" s="139">
        <v>39995</v>
      </c>
      <c r="Q65" s="95">
        <v>40071</v>
      </c>
      <c r="R65" s="20">
        <f t="shared" si="4"/>
        <v>2.4666666666666668</v>
      </c>
    </row>
    <row r="66" spans="1:18" ht="26.4">
      <c r="A66" t="s">
        <v>16</v>
      </c>
      <c r="B66" s="1" t="s">
        <v>620</v>
      </c>
      <c r="C66" s="14" t="s">
        <v>627</v>
      </c>
      <c r="D66" s="251" t="s">
        <v>628</v>
      </c>
      <c r="E66" s="13" t="s">
        <v>629</v>
      </c>
      <c r="F66" s="13" t="s">
        <v>630</v>
      </c>
      <c r="G66" s="28" t="s">
        <v>44</v>
      </c>
      <c r="H66" s="51">
        <v>34995</v>
      </c>
      <c r="I66" s="238" t="s">
        <v>622</v>
      </c>
      <c r="J66" s="238" t="s">
        <v>622</v>
      </c>
      <c r="K66" s="19" t="s">
        <v>14</v>
      </c>
      <c r="L66" s="19">
        <v>41305</v>
      </c>
      <c r="M66" s="20"/>
      <c r="N66" s="28" t="s">
        <v>254</v>
      </c>
      <c r="O66" s="50"/>
      <c r="P66" s="95">
        <v>40026</v>
      </c>
      <c r="Q66" s="95">
        <v>40071</v>
      </c>
      <c r="R66" s="20">
        <f t="shared" si="4"/>
        <v>1.4666666666666666</v>
      </c>
    </row>
    <row r="67" spans="1:18">
      <c r="A67" s="35" t="s">
        <v>296</v>
      </c>
      <c r="B67" s="74" t="s">
        <v>73</v>
      </c>
      <c r="C67" s="74" t="s">
        <v>295</v>
      </c>
      <c r="D67" s="211" t="s">
        <v>75</v>
      </c>
      <c r="E67" s="69" t="s">
        <v>294</v>
      </c>
      <c r="F67" s="69" t="s">
        <v>293</v>
      </c>
      <c r="G67" s="72" t="s">
        <v>66</v>
      </c>
      <c r="H67" s="51">
        <v>55379</v>
      </c>
      <c r="I67" s="147">
        <v>4.8</v>
      </c>
      <c r="J67" s="38" t="s">
        <v>28</v>
      </c>
      <c r="K67" s="36" t="s">
        <v>14</v>
      </c>
      <c r="L67" s="36">
        <v>41487</v>
      </c>
      <c r="M67" s="76">
        <f t="shared" ref="M67:M85" ca="1" si="5">DAYS360(IF(OR(K67="Immediate",K67&lt;TODAY()),TODAY(),K67),L67)/30</f>
        <v>-3.7</v>
      </c>
      <c r="N67" s="59" t="s">
        <v>106</v>
      </c>
      <c r="O67" s="261" t="s">
        <v>662</v>
      </c>
      <c r="P67" s="96">
        <v>39828</v>
      </c>
      <c r="Q67" s="95">
        <v>40071</v>
      </c>
      <c r="R67" s="20">
        <f t="shared" si="4"/>
        <v>8</v>
      </c>
    </row>
    <row r="68" spans="1:18" ht="31.2">
      <c r="A68" s="35" t="s">
        <v>93</v>
      </c>
      <c r="B68" s="112" t="s">
        <v>297</v>
      </c>
      <c r="C68" s="112" t="s">
        <v>368</v>
      </c>
      <c r="D68" s="228" t="s">
        <v>299</v>
      </c>
      <c r="E68" s="209" t="s">
        <v>217</v>
      </c>
      <c r="F68" s="209" t="s">
        <v>221</v>
      </c>
      <c r="G68" s="210" t="s">
        <v>44</v>
      </c>
      <c r="H68" s="46">
        <v>2772</v>
      </c>
      <c r="I68" s="148">
        <v>21</v>
      </c>
      <c r="J68" s="38" t="s">
        <v>83</v>
      </c>
      <c r="K68" s="68" t="s">
        <v>14</v>
      </c>
      <c r="L68" s="68">
        <v>40543</v>
      </c>
      <c r="M68" s="76">
        <f t="shared" ca="1" si="5"/>
        <v>-34.700000000000003</v>
      </c>
      <c r="N68" s="59" t="s">
        <v>15</v>
      </c>
      <c r="O68" s="25" t="s">
        <v>372</v>
      </c>
      <c r="P68" s="96">
        <v>39828</v>
      </c>
      <c r="Q68" s="95">
        <v>40071</v>
      </c>
      <c r="R68" s="20">
        <f t="shared" si="4"/>
        <v>8</v>
      </c>
    </row>
    <row r="69" spans="1:18">
      <c r="A69" s="35" t="s">
        <v>16</v>
      </c>
      <c r="B69" s="112" t="s">
        <v>297</v>
      </c>
      <c r="C69" s="112" t="s">
        <v>373</v>
      </c>
      <c r="D69" s="228" t="s">
        <v>299</v>
      </c>
      <c r="E69" s="75" t="s">
        <v>374</v>
      </c>
      <c r="F69" s="75" t="s">
        <v>375</v>
      </c>
      <c r="G69" s="59" t="s">
        <v>51</v>
      </c>
      <c r="H69" s="46">
        <v>1887</v>
      </c>
      <c r="I69" s="38">
        <v>22</v>
      </c>
      <c r="J69" s="38" t="s">
        <v>376</v>
      </c>
      <c r="K69" s="68" t="s">
        <v>14</v>
      </c>
      <c r="L69" s="36">
        <v>40724</v>
      </c>
      <c r="M69" s="76">
        <f t="shared" ca="1" si="5"/>
        <v>-28.733333333333334</v>
      </c>
      <c r="N69" s="59" t="s">
        <v>15</v>
      </c>
      <c r="O69" s="25" t="s">
        <v>377</v>
      </c>
      <c r="P69" s="96">
        <v>39828</v>
      </c>
      <c r="Q69" s="95">
        <v>40071</v>
      </c>
      <c r="R69" s="20">
        <f t="shared" si="4"/>
        <v>8</v>
      </c>
    </row>
    <row r="70" spans="1:18">
      <c r="A70" s="35" t="s">
        <v>66</v>
      </c>
      <c r="B70" s="75" t="s">
        <v>30</v>
      </c>
      <c r="C70" s="75" t="s">
        <v>97</v>
      </c>
      <c r="D70" s="250" t="s">
        <v>98</v>
      </c>
      <c r="E70" s="112" t="s">
        <v>99</v>
      </c>
      <c r="F70" s="112" t="s">
        <v>100</v>
      </c>
      <c r="G70" s="59" t="s">
        <v>66</v>
      </c>
      <c r="H70" s="46">
        <v>21065</v>
      </c>
      <c r="I70" s="38">
        <v>5.4</v>
      </c>
      <c r="J70" s="38" t="s">
        <v>28</v>
      </c>
      <c r="K70" s="68" t="s">
        <v>14</v>
      </c>
      <c r="L70" s="68">
        <v>40178</v>
      </c>
      <c r="M70" s="76">
        <f t="shared" ca="1" si="5"/>
        <v>-46.7</v>
      </c>
      <c r="N70" s="59" t="s">
        <v>254</v>
      </c>
      <c r="O70" s="260" t="s">
        <v>665</v>
      </c>
      <c r="P70" s="139">
        <v>39722</v>
      </c>
      <c r="Q70" s="95">
        <v>40071</v>
      </c>
      <c r="R70" s="20">
        <f t="shared" si="4"/>
        <v>11.466666666666667</v>
      </c>
    </row>
    <row r="71" spans="1:18" ht="33" customHeight="1">
      <c r="A71" s="35" t="s">
        <v>16</v>
      </c>
      <c r="B71" s="74" t="s">
        <v>595</v>
      </c>
      <c r="C71" s="187" t="s">
        <v>596</v>
      </c>
      <c r="D71" s="211">
        <v>9722390394</v>
      </c>
      <c r="E71" s="69" t="s">
        <v>597</v>
      </c>
      <c r="F71" s="75" t="s">
        <v>598</v>
      </c>
      <c r="G71" s="72" t="s">
        <v>44</v>
      </c>
      <c r="H71" s="73">
        <v>23238</v>
      </c>
      <c r="I71" s="71">
        <v>22</v>
      </c>
      <c r="J71" s="38" t="s">
        <v>28</v>
      </c>
      <c r="K71" s="68" t="s">
        <v>14</v>
      </c>
      <c r="L71" s="83">
        <v>40846</v>
      </c>
      <c r="M71" s="76">
        <f t="shared" ca="1" si="5"/>
        <v>-24.733333333333334</v>
      </c>
      <c r="N71" s="72" t="s">
        <v>254</v>
      </c>
      <c r="O71" s="21"/>
      <c r="P71" s="96">
        <v>39995</v>
      </c>
      <c r="Q71" s="176">
        <v>40071</v>
      </c>
      <c r="R71" s="20">
        <f t="shared" si="4"/>
        <v>2.4666666666666668</v>
      </c>
    </row>
    <row r="72" spans="1:18" ht="21">
      <c r="A72" s="35" t="s">
        <v>16</v>
      </c>
      <c r="B72" s="75" t="s">
        <v>30</v>
      </c>
      <c r="C72" s="75" t="s">
        <v>429</v>
      </c>
      <c r="D72" s="250" t="s">
        <v>98</v>
      </c>
      <c r="E72" s="152" t="s">
        <v>430</v>
      </c>
      <c r="F72" s="152" t="s">
        <v>431</v>
      </c>
      <c r="G72" s="59" t="s">
        <v>44</v>
      </c>
      <c r="H72" s="46">
        <v>1432</v>
      </c>
      <c r="I72" s="38">
        <v>20</v>
      </c>
      <c r="J72" s="38" t="s">
        <v>28</v>
      </c>
      <c r="K72" s="68" t="s">
        <v>14</v>
      </c>
      <c r="L72" s="68">
        <v>40602</v>
      </c>
      <c r="M72" s="76">
        <f t="shared" ca="1" si="5"/>
        <v>-32.799999999999997</v>
      </c>
      <c r="N72" s="59" t="s">
        <v>52</v>
      </c>
      <c r="O72" s="25" t="s">
        <v>432</v>
      </c>
      <c r="P72" s="139">
        <v>39934</v>
      </c>
      <c r="Q72" s="95">
        <v>40087</v>
      </c>
      <c r="R72" s="20">
        <f t="shared" si="4"/>
        <v>5</v>
      </c>
    </row>
    <row r="73" spans="1:18" ht="52.8">
      <c r="A73" s="35" t="s">
        <v>16</v>
      </c>
      <c r="B73" s="75" t="s">
        <v>137</v>
      </c>
      <c r="C73" s="75" t="s">
        <v>139</v>
      </c>
      <c r="D73" s="250">
        <v>4781711</v>
      </c>
      <c r="E73" s="50" t="s">
        <v>424</v>
      </c>
      <c r="F73" s="112" t="s">
        <v>510</v>
      </c>
      <c r="G73" s="59" t="s">
        <v>44</v>
      </c>
      <c r="H73" s="46">
        <v>8631</v>
      </c>
      <c r="I73" s="38">
        <v>16.5</v>
      </c>
      <c r="J73" s="190" t="s">
        <v>28</v>
      </c>
      <c r="K73" s="68" t="s">
        <v>14</v>
      </c>
      <c r="L73" s="36">
        <v>40512</v>
      </c>
      <c r="M73" s="76">
        <f t="shared" ca="1" si="5"/>
        <v>-35.733333333333334</v>
      </c>
      <c r="N73" s="59" t="s">
        <v>52</v>
      </c>
      <c r="O73" s="187" t="s">
        <v>511</v>
      </c>
      <c r="P73" s="96">
        <v>39904</v>
      </c>
      <c r="Q73" s="95">
        <v>40087</v>
      </c>
      <c r="R73" s="20">
        <f t="shared" si="4"/>
        <v>6</v>
      </c>
    </row>
    <row r="74" spans="1:18" ht="66">
      <c r="A74" s="35" t="s">
        <v>16</v>
      </c>
      <c r="B74" s="70" t="s">
        <v>137</v>
      </c>
      <c r="C74" s="186" t="s">
        <v>138</v>
      </c>
      <c r="D74" s="253" t="s">
        <v>205</v>
      </c>
      <c r="E74" s="187" t="s">
        <v>57</v>
      </c>
      <c r="F74" s="70" t="s">
        <v>57</v>
      </c>
      <c r="G74" s="72" t="s">
        <v>44</v>
      </c>
      <c r="H74" s="51">
        <v>2453</v>
      </c>
      <c r="I74" s="147">
        <v>24</v>
      </c>
      <c r="J74" s="188" t="s">
        <v>28</v>
      </c>
      <c r="K74" s="36" t="s">
        <v>14</v>
      </c>
      <c r="L74" s="83">
        <v>41728</v>
      </c>
      <c r="M74" s="76">
        <f t="shared" ca="1" si="5"/>
        <v>4.2666666666666666</v>
      </c>
      <c r="N74" s="72" t="s">
        <v>22</v>
      </c>
      <c r="O74" s="50" t="s">
        <v>523</v>
      </c>
      <c r="P74" s="96">
        <v>39887</v>
      </c>
      <c r="Q74" s="95">
        <v>40101</v>
      </c>
      <c r="R74" s="20">
        <f t="shared" si="4"/>
        <v>7</v>
      </c>
    </row>
    <row r="75" spans="1:18" ht="33" customHeight="1">
      <c r="A75" t="s">
        <v>16</v>
      </c>
      <c r="B75" s="75" t="s">
        <v>193</v>
      </c>
      <c r="C75" s="181" t="s">
        <v>467</v>
      </c>
      <c r="D75" s="250" t="s">
        <v>493</v>
      </c>
      <c r="E75" s="240" t="s">
        <v>275</v>
      </c>
      <c r="F75" s="181" t="s">
        <v>494</v>
      </c>
      <c r="G75" s="72" t="s">
        <v>51</v>
      </c>
      <c r="H75" s="183">
        <v>12379</v>
      </c>
      <c r="I75" s="196">
        <v>19</v>
      </c>
      <c r="J75" s="71" t="s">
        <v>83</v>
      </c>
      <c r="K75" s="6" t="s">
        <v>14</v>
      </c>
      <c r="L75" s="6">
        <v>40056</v>
      </c>
      <c r="M75" s="24">
        <f t="shared" ca="1" si="5"/>
        <v>-50.7</v>
      </c>
      <c r="N75" s="28" t="s">
        <v>52</v>
      </c>
      <c r="O75" s="185" t="s">
        <v>495</v>
      </c>
      <c r="P75" s="95">
        <v>39934</v>
      </c>
      <c r="Q75" s="176">
        <v>40101</v>
      </c>
      <c r="R75" s="20">
        <f t="shared" si="4"/>
        <v>5.4666666666666668</v>
      </c>
    </row>
    <row r="76" spans="1:18" ht="33" customHeight="1">
      <c r="A76" t="s">
        <v>16</v>
      </c>
      <c r="B76" s="75" t="s">
        <v>193</v>
      </c>
      <c r="C76" s="181" t="s">
        <v>484</v>
      </c>
      <c r="D76" s="250" t="s">
        <v>485</v>
      </c>
      <c r="E76" s="240" t="s">
        <v>486</v>
      </c>
      <c r="F76" s="181" t="s">
        <v>487</v>
      </c>
      <c r="G76" s="72" t="s">
        <v>51</v>
      </c>
      <c r="H76" s="183">
        <v>7583</v>
      </c>
      <c r="I76" s="196">
        <v>0.46</v>
      </c>
      <c r="J76" s="71" t="s">
        <v>28</v>
      </c>
      <c r="K76" s="6" t="s">
        <v>14</v>
      </c>
      <c r="L76" s="19">
        <v>40724</v>
      </c>
      <c r="M76" s="24">
        <f t="shared" ca="1" si="5"/>
        <v>-28.733333333333334</v>
      </c>
      <c r="N76" s="28" t="s">
        <v>254</v>
      </c>
      <c r="O76" s="185" t="s">
        <v>488</v>
      </c>
      <c r="P76" s="176">
        <v>40026</v>
      </c>
      <c r="Q76" s="176">
        <v>40101</v>
      </c>
      <c r="R76" s="20">
        <f t="shared" si="4"/>
        <v>2.4666666666666668</v>
      </c>
    </row>
    <row r="77" spans="1:18" s="35" customFormat="1" ht="33" customHeight="1">
      <c r="A77" t="s">
        <v>16</v>
      </c>
      <c r="B77" s="75" t="s">
        <v>193</v>
      </c>
      <c r="C77" s="181" t="s">
        <v>641</v>
      </c>
      <c r="D77" s="250" t="s">
        <v>642</v>
      </c>
      <c r="E77" s="240" t="s">
        <v>346</v>
      </c>
      <c r="F77" s="181" t="s">
        <v>475</v>
      </c>
      <c r="G77" s="72" t="s">
        <v>44</v>
      </c>
      <c r="H77" s="183">
        <v>2787</v>
      </c>
      <c r="I77" s="196">
        <v>12</v>
      </c>
      <c r="J77" s="71" t="s">
        <v>28</v>
      </c>
      <c r="K77" s="6" t="s">
        <v>14</v>
      </c>
      <c r="L77" s="19">
        <v>41182</v>
      </c>
      <c r="M77" s="24">
        <f t="shared" ca="1" si="5"/>
        <v>-13.733333333333333</v>
      </c>
      <c r="N77" s="8" t="s">
        <v>22</v>
      </c>
      <c r="O77" s="185" t="s">
        <v>476</v>
      </c>
      <c r="P77" s="95">
        <v>39934</v>
      </c>
      <c r="Q77" s="176">
        <v>40101</v>
      </c>
      <c r="R77" s="20">
        <f t="shared" si="4"/>
        <v>5.4666666666666668</v>
      </c>
    </row>
    <row r="78" spans="1:18" ht="21">
      <c r="A78" s="35" t="s">
        <v>16</v>
      </c>
      <c r="B78" s="70" t="s">
        <v>73</v>
      </c>
      <c r="C78" s="69" t="s">
        <v>288</v>
      </c>
      <c r="D78" s="253">
        <v>5124742400</v>
      </c>
      <c r="E78" s="70" t="s">
        <v>389</v>
      </c>
      <c r="F78" s="70" t="s">
        <v>553</v>
      </c>
      <c r="G78" s="72" t="s">
        <v>44</v>
      </c>
      <c r="H78" s="200">
        <v>10503</v>
      </c>
      <c r="I78" s="227">
        <v>21</v>
      </c>
      <c r="J78" s="207" t="s">
        <v>83</v>
      </c>
      <c r="K78" s="36" t="s">
        <v>14</v>
      </c>
      <c r="L78" s="36">
        <v>41487</v>
      </c>
      <c r="M78" s="226">
        <f t="shared" ca="1" si="5"/>
        <v>-3.7</v>
      </c>
      <c r="N78" s="59" t="s">
        <v>15</v>
      </c>
      <c r="O78" s="21" t="s">
        <v>554</v>
      </c>
      <c r="P78" s="96">
        <v>39995</v>
      </c>
      <c r="Q78" s="95">
        <v>40101</v>
      </c>
      <c r="R78" s="20">
        <f t="shared" si="4"/>
        <v>3.4666666666666668</v>
      </c>
    </row>
    <row r="79" spans="1:18" ht="21">
      <c r="A79" t="s">
        <v>16</v>
      </c>
      <c r="B79" s="1" t="s">
        <v>73</v>
      </c>
      <c r="C79" s="1" t="s">
        <v>646</v>
      </c>
      <c r="D79" s="252" t="s">
        <v>75</v>
      </c>
      <c r="E79" s="3" t="s">
        <v>107</v>
      </c>
      <c r="F79" s="3" t="s">
        <v>645</v>
      </c>
      <c r="G79" s="8" t="s">
        <v>44</v>
      </c>
      <c r="H79" s="46">
        <v>4158</v>
      </c>
      <c r="I79" s="38">
        <v>19.75</v>
      </c>
      <c r="J79" s="38" t="s">
        <v>644</v>
      </c>
      <c r="K79" s="6" t="s">
        <v>14</v>
      </c>
      <c r="L79" s="19">
        <v>40847</v>
      </c>
      <c r="M79" s="24">
        <f t="shared" ca="1" si="5"/>
        <v>-24.7</v>
      </c>
      <c r="N79" s="8" t="s">
        <v>152</v>
      </c>
      <c r="O79" s="25" t="s">
        <v>643</v>
      </c>
      <c r="P79" s="96">
        <v>40026</v>
      </c>
      <c r="Q79" s="95">
        <v>40101</v>
      </c>
      <c r="R79" s="20">
        <f t="shared" si="4"/>
        <v>2.4666666666666668</v>
      </c>
    </row>
    <row r="80" spans="1:18">
      <c r="A80" t="s">
        <v>16</v>
      </c>
      <c r="B80" s="13" t="s">
        <v>620</v>
      </c>
      <c r="C80" s="14" t="s">
        <v>635</v>
      </c>
      <c r="D80" s="251" t="s">
        <v>636</v>
      </c>
      <c r="E80" s="13" t="s">
        <v>406</v>
      </c>
      <c r="F80" s="13" t="s">
        <v>637</v>
      </c>
      <c r="G80" s="28" t="s">
        <v>44</v>
      </c>
      <c r="H80" s="51">
        <v>16468</v>
      </c>
      <c r="I80" s="238" t="s">
        <v>622</v>
      </c>
      <c r="J80" s="238" t="s">
        <v>622</v>
      </c>
      <c r="K80" s="19" t="s">
        <v>14</v>
      </c>
      <c r="L80" s="19">
        <v>42490</v>
      </c>
      <c r="M80" s="20">
        <f t="shared" ca="1" si="5"/>
        <v>29.266666666666666</v>
      </c>
      <c r="N80" s="28" t="s">
        <v>15</v>
      </c>
      <c r="O80" s="50"/>
      <c r="P80" s="95">
        <v>40026</v>
      </c>
      <c r="Q80" s="95">
        <v>40101</v>
      </c>
      <c r="R80" s="20">
        <f t="shared" si="4"/>
        <v>2.4666666666666668</v>
      </c>
    </row>
    <row r="81" spans="1:18">
      <c r="A81" s="35" t="s">
        <v>93</v>
      </c>
      <c r="B81" s="74" t="s">
        <v>163</v>
      </c>
      <c r="C81" s="74" t="s">
        <v>165</v>
      </c>
      <c r="D81" s="211" t="s">
        <v>164</v>
      </c>
      <c r="E81" s="69" t="s">
        <v>166</v>
      </c>
      <c r="F81" s="69" t="s">
        <v>167</v>
      </c>
      <c r="G81" s="72" t="s">
        <v>51</v>
      </c>
      <c r="H81" s="51">
        <v>4001</v>
      </c>
      <c r="I81" s="71">
        <v>12.5</v>
      </c>
      <c r="J81" s="38" t="s">
        <v>28</v>
      </c>
      <c r="K81" s="36" t="s">
        <v>14</v>
      </c>
      <c r="L81" s="80">
        <v>40056</v>
      </c>
      <c r="M81" s="76">
        <f t="shared" ca="1" si="5"/>
        <v>-50.7</v>
      </c>
      <c r="N81" s="72" t="s">
        <v>15</v>
      </c>
      <c r="O81" s="21"/>
      <c r="P81" s="96">
        <v>39692</v>
      </c>
      <c r="Q81" s="95">
        <v>40101</v>
      </c>
      <c r="R81" s="20">
        <f t="shared" si="4"/>
        <v>13.466666666666667</v>
      </c>
    </row>
    <row r="82" spans="1:18" ht="31.2">
      <c r="A82" s="35" t="s">
        <v>66</v>
      </c>
      <c r="B82" s="74" t="s">
        <v>141</v>
      </c>
      <c r="C82" s="112" t="s">
        <v>146</v>
      </c>
      <c r="D82" s="228" t="s">
        <v>142</v>
      </c>
      <c r="E82" s="75" t="s">
        <v>147</v>
      </c>
      <c r="F82" s="75" t="s">
        <v>148</v>
      </c>
      <c r="G82" s="59" t="s">
        <v>51</v>
      </c>
      <c r="H82" s="46">
        <v>7920</v>
      </c>
      <c r="I82" s="194">
        <v>8</v>
      </c>
      <c r="J82" s="38" t="s">
        <v>28</v>
      </c>
      <c r="K82" s="68" t="s">
        <v>14</v>
      </c>
      <c r="L82" s="83">
        <v>41030</v>
      </c>
      <c r="M82" s="76">
        <f t="shared" ca="1" si="5"/>
        <v>-18.7</v>
      </c>
      <c r="N82" s="59" t="s">
        <v>254</v>
      </c>
      <c r="O82" s="25" t="s">
        <v>149</v>
      </c>
      <c r="P82" s="96">
        <v>39706</v>
      </c>
      <c r="Q82" s="95">
        <v>40101</v>
      </c>
      <c r="R82" s="20">
        <f t="shared" si="4"/>
        <v>13</v>
      </c>
    </row>
    <row r="83" spans="1:18" ht="51.6">
      <c r="A83" s="35" t="s">
        <v>16</v>
      </c>
      <c r="B83" s="112" t="s">
        <v>386</v>
      </c>
      <c r="C83" s="112" t="s">
        <v>387</v>
      </c>
      <c r="D83" s="228" t="s">
        <v>388</v>
      </c>
      <c r="E83" s="75" t="s">
        <v>389</v>
      </c>
      <c r="F83" s="75" t="s">
        <v>390</v>
      </c>
      <c r="G83" s="59" t="s">
        <v>44</v>
      </c>
      <c r="H83" s="46">
        <v>12224</v>
      </c>
      <c r="I83" s="38">
        <v>23</v>
      </c>
      <c r="J83" s="151" t="s">
        <v>21</v>
      </c>
      <c r="K83" s="68" t="s">
        <v>14</v>
      </c>
      <c r="L83" s="36">
        <v>41517</v>
      </c>
      <c r="M83" s="76">
        <f t="shared" ca="1" si="5"/>
        <v>-2.7</v>
      </c>
      <c r="N83" s="59" t="s">
        <v>15</v>
      </c>
      <c r="O83" s="25" t="s">
        <v>391</v>
      </c>
      <c r="P83" s="96">
        <v>39876</v>
      </c>
      <c r="Q83" s="95">
        <v>40101</v>
      </c>
      <c r="R83" s="20">
        <f t="shared" si="4"/>
        <v>7.3666666666666663</v>
      </c>
    </row>
    <row r="84" spans="1:18">
      <c r="A84" s="35" t="s">
        <v>16</v>
      </c>
      <c r="B84" s="112" t="s">
        <v>173</v>
      </c>
      <c r="C84" s="112" t="s">
        <v>174</v>
      </c>
      <c r="D84" s="228" t="s">
        <v>175</v>
      </c>
      <c r="E84" s="75" t="s">
        <v>176</v>
      </c>
      <c r="F84" s="75" t="s">
        <v>177</v>
      </c>
      <c r="G84" s="59" t="s">
        <v>44</v>
      </c>
      <c r="H84" s="273">
        <v>2200</v>
      </c>
      <c r="I84" s="38">
        <v>23</v>
      </c>
      <c r="J84" s="38" t="s">
        <v>83</v>
      </c>
      <c r="K84" s="68" t="s">
        <v>14</v>
      </c>
      <c r="L84" s="36">
        <v>42094</v>
      </c>
      <c r="M84" s="76">
        <f t="shared" ca="1" si="5"/>
        <v>16.3</v>
      </c>
      <c r="N84" s="59" t="s">
        <v>52</v>
      </c>
      <c r="O84" s="25" t="s">
        <v>178</v>
      </c>
      <c r="P84" s="271">
        <v>39692</v>
      </c>
      <c r="Q84" s="95">
        <v>40132</v>
      </c>
      <c r="R84" s="20">
        <f t="shared" si="4"/>
        <v>14.466666666666667</v>
      </c>
    </row>
    <row r="85" spans="1:18">
      <c r="A85" s="35" t="s">
        <v>16</v>
      </c>
      <c r="B85" s="112" t="s">
        <v>173</v>
      </c>
      <c r="C85" s="112" t="s">
        <v>174</v>
      </c>
      <c r="D85" s="228" t="s">
        <v>175</v>
      </c>
      <c r="E85" s="209" t="s">
        <v>218</v>
      </c>
      <c r="F85" s="209" t="s">
        <v>219</v>
      </c>
      <c r="G85" s="59" t="s">
        <v>44</v>
      </c>
      <c r="H85" s="46">
        <v>3742</v>
      </c>
      <c r="I85" s="148">
        <v>23</v>
      </c>
      <c r="J85" s="38" t="s">
        <v>83</v>
      </c>
      <c r="K85" s="68" t="s">
        <v>14</v>
      </c>
      <c r="L85" s="68">
        <v>40633</v>
      </c>
      <c r="M85" s="76">
        <f t="shared" ca="1" si="5"/>
        <v>-31.7</v>
      </c>
      <c r="N85" s="59" t="s">
        <v>52</v>
      </c>
      <c r="O85" s="21"/>
      <c r="P85" s="271">
        <v>39652</v>
      </c>
      <c r="Q85" s="95">
        <v>40132</v>
      </c>
      <c r="R85" s="20">
        <f t="shared" si="4"/>
        <v>15.733333333333333</v>
      </c>
    </row>
    <row r="86" spans="1:18" ht="52.8">
      <c r="A86" s="35" t="s">
        <v>16</v>
      </c>
      <c r="B86" s="75" t="s">
        <v>137</v>
      </c>
      <c r="C86" s="9" t="s">
        <v>138</v>
      </c>
      <c r="D86" s="252" t="s">
        <v>205</v>
      </c>
      <c r="E86" s="1" t="s">
        <v>677</v>
      </c>
      <c r="F86" s="1" t="s">
        <v>615</v>
      </c>
      <c r="G86" s="8" t="s">
        <v>51</v>
      </c>
      <c r="H86" s="46">
        <v>2850</v>
      </c>
      <c r="I86" s="38">
        <v>22</v>
      </c>
      <c r="J86" s="38" t="s">
        <v>616</v>
      </c>
      <c r="K86" s="6" t="s">
        <v>14</v>
      </c>
      <c r="L86" s="78" t="s">
        <v>67</v>
      </c>
      <c r="M86" t="s">
        <v>67</v>
      </c>
      <c r="N86" s="8" t="s">
        <v>15</v>
      </c>
      <c r="O86" s="50" t="s">
        <v>617</v>
      </c>
      <c r="P86" s="269">
        <v>40025</v>
      </c>
      <c r="Q86" s="95">
        <v>40132</v>
      </c>
      <c r="R86" s="20">
        <f t="shared" si="4"/>
        <v>3.5</v>
      </c>
    </row>
    <row r="87" spans="1:18" ht="39.6">
      <c r="A87" s="35" t="s">
        <v>16</v>
      </c>
      <c r="B87" s="75" t="s">
        <v>137</v>
      </c>
      <c r="C87" s="75" t="s">
        <v>138</v>
      </c>
      <c r="D87" s="250">
        <v>4781711</v>
      </c>
      <c r="E87" s="50" t="s">
        <v>514</v>
      </c>
      <c r="F87" s="112" t="s">
        <v>515</v>
      </c>
      <c r="G87" s="59" t="s">
        <v>51</v>
      </c>
      <c r="H87" s="46">
        <v>4413</v>
      </c>
      <c r="I87" s="38">
        <v>16</v>
      </c>
      <c r="J87" s="190" t="s">
        <v>83</v>
      </c>
      <c r="K87" s="68" t="s">
        <v>14</v>
      </c>
      <c r="L87" s="36">
        <v>40178</v>
      </c>
      <c r="M87" s="76">
        <f t="shared" ref="M87:M102" ca="1" si="6">DAYS360(IF(OR(K87="Immediate",K87&lt;TODAY()),TODAY(),K87),L87)/30</f>
        <v>-46.7</v>
      </c>
      <c r="N87" s="59" t="s">
        <v>254</v>
      </c>
      <c r="O87" s="187" t="s">
        <v>516</v>
      </c>
      <c r="P87" s="271">
        <v>39887</v>
      </c>
      <c r="Q87" s="95">
        <v>40132</v>
      </c>
      <c r="R87" s="20">
        <f t="shared" si="4"/>
        <v>8</v>
      </c>
    </row>
    <row r="88" spans="1:18" ht="26.4">
      <c r="A88" s="35" t="s">
        <v>16</v>
      </c>
      <c r="B88" s="75" t="s">
        <v>137</v>
      </c>
      <c r="C88" s="75" t="s">
        <v>139</v>
      </c>
      <c r="D88" s="250">
        <v>4781711</v>
      </c>
      <c r="E88" s="50" t="s">
        <v>520</v>
      </c>
      <c r="F88" s="112" t="s">
        <v>521</v>
      </c>
      <c r="G88" s="59" t="s">
        <v>51</v>
      </c>
      <c r="H88" s="46">
        <v>2530</v>
      </c>
      <c r="I88" s="38">
        <v>17.75</v>
      </c>
      <c r="J88" s="190" t="s">
        <v>28</v>
      </c>
      <c r="K88" s="68" t="s">
        <v>14</v>
      </c>
      <c r="L88" s="36">
        <v>40694</v>
      </c>
      <c r="M88" s="76">
        <f t="shared" ca="1" si="6"/>
        <v>-29.7</v>
      </c>
      <c r="N88" s="59" t="s">
        <v>135</v>
      </c>
      <c r="O88" s="187" t="s">
        <v>522</v>
      </c>
      <c r="P88" s="271">
        <v>39904</v>
      </c>
      <c r="Q88" s="95">
        <v>40132</v>
      </c>
      <c r="R88" s="20">
        <f t="shared" si="4"/>
        <v>7.4666666666666668</v>
      </c>
    </row>
    <row r="89" spans="1:18" ht="31.2">
      <c r="A89" t="s">
        <v>16</v>
      </c>
      <c r="B89" s="1" t="s">
        <v>30</v>
      </c>
      <c r="C89" s="1" t="s">
        <v>683</v>
      </c>
      <c r="D89" s="2" t="s">
        <v>684</v>
      </c>
      <c r="E89" s="3" t="s">
        <v>208</v>
      </c>
      <c r="F89" s="3" t="s">
        <v>685</v>
      </c>
      <c r="G89" s="8" t="s">
        <v>44</v>
      </c>
      <c r="H89" s="46">
        <v>26129</v>
      </c>
      <c r="I89" s="38">
        <v>17.5</v>
      </c>
      <c r="J89" s="38" t="s">
        <v>45</v>
      </c>
      <c r="K89" s="6">
        <v>40148</v>
      </c>
      <c r="L89" s="19">
        <v>40848</v>
      </c>
      <c r="M89" s="24">
        <f t="shared" ca="1" si="6"/>
        <v>-24.7</v>
      </c>
      <c r="N89" s="8" t="s">
        <v>15</v>
      </c>
      <c r="O89" s="25" t="s">
        <v>686</v>
      </c>
      <c r="P89" s="269">
        <v>40101</v>
      </c>
      <c r="Q89" s="95">
        <v>40132</v>
      </c>
      <c r="R89" s="20">
        <f t="shared" si="4"/>
        <v>1</v>
      </c>
    </row>
    <row r="90" spans="1:18">
      <c r="A90" s="35" t="s">
        <v>16</v>
      </c>
      <c r="B90" s="70" t="s">
        <v>141</v>
      </c>
      <c r="C90" s="69" t="s">
        <v>239</v>
      </c>
      <c r="D90" s="253">
        <v>4744111</v>
      </c>
      <c r="E90" s="70" t="s">
        <v>420</v>
      </c>
      <c r="F90" s="70" t="s">
        <v>268</v>
      </c>
      <c r="G90" s="72" t="s">
        <v>44</v>
      </c>
      <c r="H90" s="51">
        <v>4226</v>
      </c>
      <c r="I90" s="147" t="s">
        <v>67</v>
      </c>
      <c r="J90" s="149" t="s">
        <v>83</v>
      </c>
      <c r="K90" s="36" t="s">
        <v>14</v>
      </c>
      <c r="L90" s="36">
        <v>40147</v>
      </c>
      <c r="M90" s="76">
        <f t="shared" ca="1" si="6"/>
        <v>-47.733333333333334</v>
      </c>
      <c r="N90" s="59" t="s">
        <v>22</v>
      </c>
      <c r="O90" s="25"/>
      <c r="P90" s="271">
        <v>39888</v>
      </c>
      <c r="Q90" s="95">
        <v>40132</v>
      </c>
      <c r="R90" s="20">
        <f t="shared" si="4"/>
        <v>7.9666666666666668</v>
      </c>
    </row>
    <row r="91" spans="1:18" ht="21">
      <c r="A91" s="35" t="s">
        <v>16</v>
      </c>
      <c r="B91" s="112" t="s">
        <v>186</v>
      </c>
      <c r="C91" s="112" t="s">
        <v>187</v>
      </c>
      <c r="D91" s="228" t="s">
        <v>188</v>
      </c>
      <c r="E91" s="75" t="s">
        <v>189</v>
      </c>
      <c r="F91" s="75" t="s">
        <v>190</v>
      </c>
      <c r="G91" s="59" t="s">
        <v>44</v>
      </c>
      <c r="H91" s="46">
        <v>25604</v>
      </c>
      <c r="I91" s="38">
        <v>12</v>
      </c>
      <c r="J91" s="38" t="s">
        <v>28</v>
      </c>
      <c r="K91" s="68">
        <v>39873</v>
      </c>
      <c r="L91" s="36">
        <v>40787</v>
      </c>
      <c r="M91" s="76">
        <f t="shared" ca="1" si="6"/>
        <v>-26.7</v>
      </c>
      <c r="N91" s="59" t="s">
        <v>52</v>
      </c>
      <c r="O91" s="48" t="s">
        <v>192</v>
      </c>
      <c r="P91" s="271">
        <v>39692</v>
      </c>
      <c r="Q91" s="95">
        <v>40132</v>
      </c>
      <c r="R91" s="20">
        <f t="shared" si="4"/>
        <v>14.466666666666667</v>
      </c>
    </row>
    <row r="92" spans="1:18">
      <c r="A92" s="35" t="s">
        <v>16</v>
      </c>
      <c r="B92" s="112" t="s">
        <v>17</v>
      </c>
      <c r="C92" s="112" t="s">
        <v>234</v>
      </c>
      <c r="D92" s="228" t="s">
        <v>235</v>
      </c>
      <c r="E92" s="75" t="s">
        <v>346</v>
      </c>
      <c r="F92" s="75" t="s">
        <v>347</v>
      </c>
      <c r="G92" s="59" t="s">
        <v>44</v>
      </c>
      <c r="H92" s="46">
        <v>1980</v>
      </c>
      <c r="I92" s="38">
        <v>18</v>
      </c>
      <c r="J92" s="38" t="s">
        <v>45</v>
      </c>
      <c r="K92" s="68" t="s">
        <v>14</v>
      </c>
      <c r="L92" s="68">
        <v>40056</v>
      </c>
      <c r="M92" s="76">
        <f t="shared" ca="1" si="6"/>
        <v>-50.7</v>
      </c>
      <c r="N92" s="59" t="s">
        <v>22</v>
      </c>
      <c r="O92" s="25" t="s">
        <v>267</v>
      </c>
      <c r="P92" s="271">
        <v>39752</v>
      </c>
      <c r="Q92" s="95">
        <v>40132</v>
      </c>
      <c r="R92" s="20">
        <f t="shared" si="4"/>
        <v>12.5</v>
      </c>
    </row>
    <row r="93" spans="1:18" ht="21">
      <c r="A93" s="35" t="s">
        <v>16</v>
      </c>
      <c r="B93" s="112" t="s">
        <v>173</v>
      </c>
      <c r="C93" s="112" t="s">
        <v>174</v>
      </c>
      <c r="D93" s="228" t="s">
        <v>175</v>
      </c>
      <c r="E93" s="209" t="s">
        <v>179</v>
      </c>
      <c r="F93" s="209" t="s">
        <v>180</v>
      </c>
      <c r="G93" s="59" t="s">
        <v>51</v>
      </c>
      <c r="H93" s="46">
        <v>2118</v>
      </c>
      <c r="I93" s="148">
        <v>21</v>
      </c>
      <c r="J93" s="38" t="s">
        <v>83</v>
      </c>
      <c r="K93" s="68" t="s">
        <v>14</v>
      </c>
      <c r="L93" s="68">
        <v>40147</v>
      </c>
      <c r="M93" s="76">
        <f t="shared" ca="1" si="6"/>
        <v>-47.733333333333334</v>
      </c>
      <c r="N93" s="59" t="s">
        <v>15</v>
      </c>
      <c r="O93" s="25" t="s">
        <v>181</v>
      </c>
      <c r="P93" s="271">
        <v>39652</v>
      </c>
      <c r="Q93" s="95">
        <v>40132</v>
      </c>
      <c r="R93" s="20">
        <f t="shared" si="4"/>
        <v>15.733333333333333</v>
      </c>
    </row>
    <row r="94" spans="1:18" ht="33" customHeight="1">
      <c r="A94" s="35" t="s">
        <v>16</v>
      </c>
      <c r="B94" s="112" t="s">
        <v>392</v>
      </c>
      <c r="C94" s="112" t="s">
        <v>94</v>
      </c>
      <c r="D94" s="228" t="s">
        <v>319</v>
      </c>
      <c r="E94" s="75" t="s">
        <v>320</v>
      </c>
      <c r="F94" s="75" t="s">
        <v>321</v>
      </c>
      <c r="G94" s="59" t="s">
        <v>51</v>
      </c>
      <c r="H94" s="46">
        <v>1700</v>
      </c>
      <c r="I94" s="38">
        <v>20</v>
      </c>
      <c r="J94" s="38" t="s">
        <v>83</v>
      </c>
      <c r="K94" s="68">
        <v>39904</v>
      </c>
      <c r="L94" s="36">
        <v>40633</v>
      </c>
      <c r="M94" s="76">
        <f t="shared" ca="1" si="6"/>
        <v>-31.7</v>
      </c>
      <c r="N94" s="59" t="s">
        <v>22</v>
      </c>
      <c r="O94" s="21"/>
      <c r="P94" s="271">
        <v>39828</v>
      </c>
      <c r="Q94" s="176">
        <v>40148</v>
      </c>
      <c r="R94" s="20">
        <f t="shared" si="4"/>
        <v>10.533333333333333</v>
      </c>
    </row>
    <row r="95" spans="1:18" ht="52.8">
      <c r="A95" s="35" t="s">
        <v>16</v>
      </c>
      <c r="B95" s="75" t="s">
        <v>137</v>
      </c>
      <c r="C95" s="9" t="s">
        <v>139</v>
      </c>
      <c r="D95" s="252" t="s">
        <v>205</v>
      </c>
      <c r="E95" s="1" t="s">
        <v>57</v>
      </c>
      <c r="F95" s="1" t="s">
        <v>57</v>
      </c>
      <c r="G95" s="8" t="s">
        <v>44</v>
      </c>
      <c r="H95" s="46">
        <v>7961</v>
      </c>
      <c r="I95" s="38">
        <v>19.5</v>
      </c>
      <c r="J95" s="38" t="s">
        <v>28</v>
      </c>
      <c r="K95" s="6" t="s">
        <v>14</v>
      </c>
      <c r="L95" s="78">
        <v>41882</v>
      </c>
      <c r="M95" s="235">
        <f t="shared" ca="1" si="6"/>
        <v>9.3000000000000007</v>
      </c>
      <c r="N95" s="8" t="s">
        <v>22</v>
      </c>
      <c r="O95" s="50" t="s">
        <v>618</v>
      </c>
      <c r="P95" s="269">
        <v>40025</v>
      </c>
      <c r="Q95" s="95">
        <v>40179</v>
      </c>
      <c r="R95" s="20">
        <f t="shared" si="4"/>
        <v>5.0333333333333332</v>
      </c>
    </row>
    <row r="96" spans="1:18" ht="123">
      <c r="A96" s="35" t="s">
        <v>66</v>
      </c>
      <c r="B96" s="13" t="s">
        <v>193</v>
      </c>
      <c r="C96" s="60" t="s">
        <v>496</v>
      </c>
      <c r="D96" s="251" t="s">
        <v>497</v>
      </c>
      <c r="E96" s="240" t="s">
        <v>638</v>
      </c>
      <c r="F96" s="61" t="s">
        <v>639</v>
      </c>
      <c r="G96" s="28" t="s">
        <v>44</v>
      </c>
      <c r="H96" s="51">
        <v>10177</v>
      </c>
      <c r="I96" s="241">
        <v>14</v>
      </c>
      <c r="J96" s="71" t="s">
        <v>83</v>
      </c>
      <c r="K96" s="19" t="s">
        <v>14</v>
      </c>
      <c r="L96" s="19">
        <v>40329</v>
      </c>
      <c r="M96" s="20">
        <f t="shared" ca="1" si="6"/>
        <v>-41.7</v>
      </c>
      <c r="N96" s="28" t="s">
        <v>22</v>
      </c>
      <c r="O96" s="21" t="s">
        <v>640</v>
      </c>
      <c r="P96" s="269">
        <v>39934</v>
      </c>
      <c r="Q96" s="95">
        <v>40179</v>
      </c>
      <c r="R96" s="20">
        <f t="shared" si="4"/>
        <v>8</v>
      </c>
    </row>
    <row r="97" spans="1:18" ht="91.8">
      <c r="A97" s="35" t="s">
        <v>16</v>
      </c>
      <c r="B97" s="75" t="s">
        <v>193</v>
      </c>
      <c r="C97" s="181" t="s">
        <v>467</v>
      </c>
      <c r="D97" s="250" t="s">
        <v>468</v>
      </c>
      <c r="E97" s="242" t="s">
        <v>82</v>
      </c>
      <c r="F97" s="181" t="s">
        <v>469</v>
      </c>
      <c r="G97" s="28" t="s">
        <v>43</v>
      </c>
      <c r="H97" s="183">
        <v>4331</v>
      </c>
      <c r="I97" s="196">
        <v>12</v>
      </c>
      <c r="J97" s="38" t="s">
        <v>83</v>
      </c>
      <c r="K97" s="6" t="s">
        <v>14</v>
      </c>
      <c r="L97" s="6">
        <v>40237</v>
      </c>
      <c r="M97" s="24">
        <f t="shared" ca="1" si="6"/>
        <v>-44.8</v>
      </c>
      <c r="N97" s="8" t="s">
        <v>92</v>
      </c>
      <c r="O97" s="185" t="s">
        <v>470</v>
      </c>
      <c r="P97" s="269">
        <v>39934</v>
      </c>
      <c r="Q97" s="95">
        <v>40188</v>
      </c>
      <c r="R97" s="20">
        <f t="shared" si="4"/>
        <v>8.3000000000000007</v>
      </c>
    </row>
    <row r="98" spans="1:18">
      <c r="A98" t="s">
        <v>16</v>
      </c>
      <c r="B98" s="1" t="s">
        <v>186</v>
      </c>
      <c r="C98" s="1" t="s">
        <v>187</v>
      </c>
      <c r="D98" s="2" t="s">
        <v>188</v>
      </c>
      <c r="E98" s="3" t="s">
        <v>189</v>
      </c>
      <c r="F98" s="3" t="s">
        <v>660</v>
      </c>
      <c r="G98" s="8" t="s">
        <v>44</v>
      </c>
      <c r="H98" s="248">
        <v>6433</v>
      </c>
      <c r="I98" s="255">
        <v>17</v>
      </c>
      <c r="J98" s="77" t="s">
        <v>83</v>
      </c>
      <c r="K98" s="6">
        <v>40118</v>
      </c>
      <c r="L98" s="19">
        <v>40602</v>
      </c>
      <c r="M98" s="24">
        <f t="shared" ca="1" si="6"/>
        <v>-32.799999999999997</v>
      </c>
      <c r="N98" s="8" t="s">
        <v>254</v>
      </c>
      <c r="O98" s="25" t="s">
        <v>659</v>
      </c>
      <c r="P98" s="269">
        <v>40057</v>
      </c>
      <c r="Q98" s="95">
        <v>40193</v>
      </c>
      <c r="R98" s="20">
        <f t="shared" si="4"/>
        <v>4.4666666666666668</v>
      </c>
    </row>
    <row r="99" spans="1:18">
      <c r="A99" t="s">
        <v>16</v>
      </c>
      <c r="B99" s="1" t="s">
        <v>186</v>
      </c>
      <c r="C99" s="1" t="s">
        <v>187</v>
      </c>
      <c r="D99" s="2" t="s">
        <v>188</v>
      </c>
      <c r="E99" s="3" t="s">
        <v>189</v>
      </c>
      <c r="F99" s="3" t="s">
        <v>660</v>
      </c>
      <c r="G99" s="8" t="s">
        <v>44</v>
      </c>
      <c r="H99" s="248">
        <v>4087</v>
      </c>
      <c r="I99" s="255">
        <v>17</v>
      </c>
      <c r="J99" s="77" t="s">
        <v>83</v>
      </c>
      <c r="K99" s="6">
        <v>40118</v>
      </c>
      <c r="L99" s="19">
        <v>40602</v>
      </c>
      <c r="M99" s="24">
        <f t="shared" ca="1" si="6"/>
        <v>-32.799999999999997</v>
      </c>
      <c r="N99" s="8" t="s">
        <v>254</v>
      </c>
      <c r="O99" s="25" t="s">
        <v>661</v>
      </c>
      <c r="P99" s="269">
        <v>40057</v>
      </c>
      <c r="Q99" s="95">
        <v>40193</v>
      </c>
      <c r="R99" s="20">
        <f t="shared" si="4"/>
        <v>4.4666666666666668</v>
      </c>
    </row>
    <row r="100" spans="1:18" ht="26.4">
      <c r="A100" s="35" t="s">
        <v>16</v>
      </c>
      <c r="B100" s="75" t="s">
        <v>137</v>
      </c>
      <c r="C100" s="75" t="s">
        <v>139</v>
      </c>
      <c r="D100" s="250">
        <v>4781711</v>
      </c>
      <c r="E100" s="50" t="s">
        <v>517</v>
      </c>
      <c r="F100" s="112" t="s">
        <v>518</v>
      </c>
      <c r="G100" s="59" t="s">
        <v>51</v>
      </c>
      <c r="H100" s="46">
        <v>3446</v>
      </c>
      <c r="I100" s="38">
        <v>15</v>
      </c>
      <c r="J100" s="190" t="s">
        <v>28</v>
      </c>
      <c r="K100" s="68" t="s">
        <v>14</v>
      </c>
      <c r="L100" s="36">
        <v>40999</v>
      </c>
      <c r="M100" s="76">
        <f t="shared" ca="1" si="6"/>
        <v>-19.7</v>
      </c>
      <c r="N100" s="59" t="s">
        <v>135</v>
      </c>
      <c r="O100" s="187" t="s">
        <v>519</v>
      </c>
      <c r="P100" s="271">
        <v>39904</v>
      </c>
      <c r="Q100" s="95">
        <v>40193</v>
      </c>
      <c r="R100" s="20">
        <f t="shared" si="4"/>
        <v>9.4666666666666668</v>
      </c>
    </row>
    <row r="101" spans="1:18">
      <c r="A101" s="35" t="s">
        <v>16</v>
      </c>
      <c r="B101" s="74" t="s">
        <v>73</v>
      </c>
      <c r="C101" s="187" t="s">
        <v>288</v>
      </c>
      <c r="D101" s="253">
        <v>5124742400</v>
      </c>
      <c r="E101" s="69" t="s">
        <v>393</v>
      </c>
      <c r="F101" s="69" t="s">
        <v>394</v>
      </c>
      <c r="G101" s="72" t="s">
        <v>44</v>
      </c>
      <c r="H101" s="51">
        <v>9642</v>
      </c>
      <c r="I101" s="257">
        <v>19.5</v>
      </c>
      <c r="J101" s="71" t="s">
        <v>83</v>
      </c>
      <c r="K101" s="36" t="s">
        <v>14</v>
      </c>
      <c r="L101" s="80">
        <v>40603</v>
      </c>
      <c r="M101" s="76">
        <f t="shared" ca="1" si="6"/>
        <v>-32.700000000000003</v>
      </c>
      <c r="N101" s="72" t="s">
        <v>52</v>
      </c>
      <c r="O101" s="21" t="s">
        <v>395</v>
      </c>
      <c r="P101" s="271">
        <v>39888</v>
      </c>
      <c r="Q101" s="95">
        <v>40193</v>
      </c>
      <c r="R101" s="20">
        <f t="shared" si="4"/>
        <v>9.9666666666666668</v>
      </c>
    </row>
    <row r="102" spans="1:18">
      <c r="A102" s="35" t="s">
        <v>16</v>
      </c>
      <c r="B102" s="75" t="s">
        <v>73</v>
      </c>
      <c r="C102" s="75" t="s">
        <v>453</v>
      </c>
      <c r="D102" s="250" t="s">
        <v>75</v>
      </c>
      <c r="E102" s="112" t="s">
        <v>393</v>
      </c>
      <c r="F102" s="112" t="s">
        <v>394</v>
      </c>
      <c r="G102" s="59" t="s">
        <v>44</v>
      </c>
      <c r="H102" s="179">
        <v>9506</v>
      </c>
      <c r="I102" s="258">
        <v>19</v>
      </c>
      <c r="J102" s="180" t="s">
        <v>45</v>
      </c>
      <c r="K102" s="68" t="s">
        <v>14</v>
      </c>
      <c r="L102" s="36">
        <v>40755</v>
      </c>
      <c r="M102" s="76">
        <f t="shared" ca="1" si="6"/>
        <v>-27.7</v>
      </c>
      <c r="N102" s="59" t="s">
        <v>15</v>
      </c>
      <c r="O102" s="25" t="s">
        <v>69</v>
      </c>
      <c r="P102" s="271">
        <v>39948</v>
      </c>
      <c r="Q102" s="95">
        <v>40193</v>
      </c>
      <c r="R102" s="20">
        <f t="shared" si="4"/>
        <v>8</v>
      </c>
    </row>
    <row r="103" spans="1:18" ht="46.8">
      <c r="A103" t="s">
        <v>16</v>
      </c>
      <c r="B103" s="1" t="s">
        <v>141</v>
      </c>
      <c r="C103" s="32" t="s">
        <v>614</v>
      </c>
      <c r="D103" s="252" t="s">
        <v>613</v>
      </c>
      <c r="E103" s="3" t="s">
        <v>612</v>
      </c>
      <c r="F103" s="3" t="s">
        <v>611</v>
      </c>
      <c r="G103" s="8" t="s">
        <v>51</v>
      </c>
      <c r="H103" s="46">
        <v>12018</v>
      </c>
      <c r="I103" s="38">
        <v>17</v>
      </c>
      <c r="J103" s="38" t="s">
        <v>83</v>
      </c>
      <c r="K103" s="6" t="s">
        <v>14</v>
      </c>
      <c r="L103" s="6"/>
      <c r="M103" s="19" t="s">
        <v>610</v>
      </c>
      <c r="N103" s="8" t="s">
        <v>254</v>
      </c>
      <c r="O103" s="234" t="s">
        <v>609</v>
      </c>
      <c r="P103" s="271">
        <v>40040</v>
      </c>
      <c r="Q103" s="95">
        <v>40193</v>
      </c>
      <c r="R103" s="20">
        <f t="shared" si="4"/>
        <v>5</v>
      </c>
    </row>
    <row r="104" spans="1:18">
      <c r="A104" s="35" t="s">
        <v>16</v>
      </c>
      <c r="B104" s="112" t="s">
        <v>246</v>
      </c>
      <c r="C104" s="112" t="s">
        <v>247</v>
      </c>
      <c r="D104" s="228" t="s">
        <v>248</v>
      </c>
      <c r="E104" s="75" t="s">
        <v>249</v>
      </c>
      <c r="F104" s="75" t="s">
        <v>250</v>
      </c>
      <c r="G104" s="59" t="s">
        <v>51</v>
      </c>
      <c r="H104" s="46">
        <v>1562</v>
      </c>
      <c r="I104" s="148">
        <v>21.25</v>
      </c>
      <c r="J104" s="38" t="s">
        <v>83</v>
      </c>
      <c r="K104" s="68" t="s">
        <v>251</v>
      </c>
      <c r="L104" s="80">
        <v>40177</v>
      </c>
      <c r="M104" s="76">
        <f ca="1">DAYS360(IF(OR(K104="Immediate",K104&lt;TODAY()),TODAY(),K104),L104)/30</f>
        <v>-46.733333333333334</v>
      </c>
      <c r="N104" s="59" t="s">
        <v>52</v>
      </c>
      <c r="O104" s="25" t="s">
        <v>252</v>
      </c>
      <c r="P104" s="271">
        <v>39736</v>
      </c>
      <c r="Q104" s="95">
        <v>40193</v>
      </c>
      <c r="R104" s="20">
        <f t="shared" si="4"/>
        <v>15</v>
      </c>
    </row>
    <row r="105" spans="1:18" ht="21">
      <c r="A105" s="35" t="s">
        <v>16</v>
      </c>
      <c r="B105" s="112" t="s">
        <v>140</v>
      </c>
      <c r="C105" s="112" t="s">
        <v>258</v>
      </c>
      <c r="D105" s="228" t="s">
        <v>259</v>
      </c>
      <c r="E105" s="75" t="s">
        <v>260</v>
      </c>
      <c r="F105" s="75" t="s">
        <v>261</v>
      </c>
      <c r="G105" s="59" t="s">
        <v>51</v>
      </c>
      <c r="H105" s="46">
        <v>3213</v>
      </c>
      <c r="I105" s="148">
        <v>14</v>
      </c>
      <c r="J105" s="38" t="s">
        <v>83</v>
      </c>
      <c r="K105" s="68" t="s">
        <v>14</v>
      </c>
      <c r="L105" s="68">
        <v>40178</v>
      </c>
      <c r="M105" s="76">
        <f ca="1">DAYS360(IF(OR(K105="Immediate",K105&lt;TODAY()),TODAY(),K105),L105)/30</f>
        <v>-46.7</v>
      </c>
      <c r="N105" s="59" t="s">
        <v>135</v>
      </c>
      <c r="O105" s="25" t="s">
        <v>262</v>
      </c>
      <c r="P105" s="271">
        <v>39752</v>
      </c>
      <c r="Q105" s="95">
        <v>40193</v>
      </c>
      <c r="R105" s="20">
        <f t="shared" si="4"/>
        <v>14.5</v>
      </c>
    </row>
    <row r="106" spans="1:18">
      <c r="A106" s="35" t="s">
        <v>66</v>
      </c>
      <c r="B106" s="70" t="s">
        <v>30</v>
      </c>
      <c r="C106" s="69" t="s">
        <v>97</v>
      </c>
      <c r="D106" s="253" t="s">
        <v>98</v>
      </c>
      <c r="E106" s="70" t="s">
        <v>103</v>
      </c>
      <c r="F106" s="70" t="s">
        <v>104</v>
      </c>
      <c r="G106" s="72" t="s">
        <v>66</v>
      </c>
      <c r="H106" s="51">
        <v>11140</v>
      </c>
      <c r="I106" s="147">
        <v>9</v>
      </c>
      <c r="J106" s="38" t="s">
        <v>28</v>
      </c>
      <c r="K106" s="36" t="s">
        <v>14</v>
      </c>
      <c r="L106" s="36">
        <v>40148</v>
      </c>
      <c r="M106" s="76">
        <f ca="1">DAYS360(IF(OR(K106="Immediate",K106&lt;TODAY()),TODAY(),K106),L106)/30</f>
        <v>-47.7</v>
      </c>
      <c r="N106" s="72" t="s">
        <v>254</v>
      </c>
      <c r="O106" s="21"/>
      <c r="P106" s="230">
        <v>39706</v>
      </c>
      <c r="Q106" s="95">
        <v>40193</v>
      </c>
      <c r="R106" s="20">
        <f t="shared" si="4"/>
        <v>16</v>
      </c>
    </row>
    <row r="107" spans="1:18">
      <c r="A107" s="35" t="s">
        <v>16</v>
      </c>
      <c r="B107" s="74" t="s">
        <v>155</v>
      </c>
      <c r="C107" s="74" t="s">
        <v>289</v>
      </c>
      <c r="D107" s="211" t="s">
        <v>290</v>
      </c>
      <c r="E107" s="69" t="s">
        <v>291</v>
      </c>
      <c r="F107" s="69" t="s">
        <v>292</v>
      </c>
      <c r="G107" s="72" t="s">
        <v>44</v>
      </c>
      <c r="H107" s="51">
        <v>1684</v>
      </c>
      <c r="I107" s="147">
        <v>34</v>
      </c>
      <c r="J107" s="149" t="s">
        <v>45</v>
      </c>
      <c r="K107" s="36" t="s">
        <v>14</v>
      </c>
      <c r="L107" s="36">
        <v>40158</v>
      </c>
      <c r="M107" s="76">
        <f ca="1">DAYS360(IF(OR(K107="Immediate",K107&lt;TODAY()),TODAY(),K107),L107)/30</f>
        <v>-47.366666666666667</v>
      </c>
      <c r="N107" s="59" t="s">
        <v>160</v>
      </c>
      <c r="O107" s="21"/>
      <c r="P107" s="271">
        <v>39828</v>
      </c>
      <c r="Q107" s="95">
        <v>40193</v>
      </c>
      <c r="R107" s="20">
        <f t="shared" si="4"/>
        <v>12</v>
      </c>
    </row>
    <row r="108" spans="1:18">
      <c r="A108" s="35" t="s">
        <v>16</v>
      </c>
      <c r="B108" s="112" t="s">
        <v>155</v>
      </c>
      <c r="C108" s="112" t="s">
        <v>289</v>
      </c>
      <c r="D108" s="228" t="s">
        <v>290</v>
      </c>
      <c r="E108" s="75" t="s">
        <v>291</v>
      </c>
      <c r="F108" s="75" t="s">
        <v>292</v>
      </c>
      <c r="G108" s="59" t="s">
        <v>44</v>
      </c>
      <c r="H108" s="46">
        <v>1362</v>
      </c>
      <c r="I108" s="38">
        <v>26</v>
      </c>
      <c r="J108" s="38" t="s">
        <v>28</v>
      </c>
      <c r="K108" s="68" t="s">
        <v>14</v>
      </c>
      <c r="L108" s="36">
        <v>40158</v>
      </c>
      <c r="M108" s="76">
        <f ca="1">DAYS360(IF(OR(K108="Immediate",K108&lt;TODAY()),TODAY(),K108),L108)/30</f>
        <v>-47.366666666666667</v>
      </c>
      <c r="N108" s="59" t="s">
        <v>160</v>
      </c>
      <c r="O108" s="21"/>
      <c r="P108" s="271">
        <v>39828</v>
      </c>
      <c r="Q108" s="95">
        <v>40193</v>
      </c>
      <c r="R108" s="20">
        <f t="shared" si="4"/>
        <v>12</v>
      </c>
    </row>
    <row r="109" spans="1:18" ht="51.6">
      <c r="A109" t="s">
        <v>16</v>
      </c>
      <c r="B109" s="1" t="s">
        <v>727</v>
      </c>
      <c r="C109" s="1" t="s">
        <v>726</v>
      </c>
      <c r="D109" s="2" t="s">
        <v>725</v>
      </c>
      <c r="E109" s="3" t="s">
        <v>731</v>
      </c>
      <c r="F109" s="3" t="s">
        <v>731</v>
      </c>
      <c r="G109" s="8" t="s">
        <v>43</v>
      </c>
      <c r="H109" s="278">
        <v>283</v>
      </c>
      <c r="I109" s="280">
        <f>12000/H109</f>
        <v>42.402826855123678</v>
      </c>
      <c r="J109" s="77" t="s">
        <v>722</v>
      </c>
      <c r="K109" s="6" t="s">
        <v>14</v>
      </c>
      <c r="L109" s="19" t="s">
        <v>730</v>
      </c>
      <c r="M109" s="24" t="s">
        <v>729</v>
      </c>
      <c r="N109" s="8" t="s">
        <v>43</v>
      </c>
      <c r="O109" s="25" t="s">
        <v>728</v>
      </c>
      <c r="P109" s="269">
        <v>40188</v>
      </c>
      <c r="Q109" s="95">
        <v>40210</v>
      </c>
      <c r="R109" s="20">
        <f t="shared" si="4"/>
        <v>0.7</v>
      </c>
    </row>
    <row r="110" spans="1:18" ht="31.2">
      <c r="A110" t="s">
        <v>16</v>
      </c>
      <c r="B110" s="1" t="s">
        <v>727</v>
      </c>
      <c r="C110" s="1" t="s">
        <v>726</v>
      </c>
      <c r="D110" s="2" t="s">
        <v>725</v>
      </c>
      <c r="E110" s="3" t="s">
        <v>743</v>
      </c>
      <c r="F110" s="3" t="s">
        <v>744</v>
      </c>
      <c r="G110" s="8" t="s">
        <v>43</v>
      </c>
      <c r="H110" s="46">
        <v>300</v>
      </c>
      <c r="I110" s="38">
        <f>12000/H110</f>
        <v>40</v>
      </c>
      <c r="J110" s="77" t="s">
        <v>722</v>
      </c>
      <c r="K110" s="6" t="s">
        <v>14</v>
      </c>
      <c r="L110" s="19"/>
      <c r="M110" s="24">
        <v>12</v>
      </c>
      <c r="N110" s="8" t="s">
        <v>43</v>
      </c>
      <c r="O110" s="25" t="s">
        <v>745</v>
      </c>
      <c r="P110" s="269">
        <v>40193</v>
      </c>
      <c r="Q110" s="95">
        <v>40210</v>
      </c>
      <c r="R110" s="20">
        <f t="shared" si="4"/>
        <v>0.53333333333333333</v>
      </c>
    </row>
    <row r="111" spans="1:18" ht="41.4">
      <c r="A111" s="35" t="s">
        <v>16</v>
      </c>
      <c r="B111" s="35" t="s">
        <v>323</v>
      </c>
      <c r="C111" s="112" t="s">
        <v>456</v>
      </c>
      <c r="D111" s="228" t="s">
        <v>455</v>
      </c>
      <c r="E111" s="35" t="s">
        <v>457</v>
      </c>
      <c r="F111" s="35" t="s">
        <v>458</v>
      </c>
      <c r="G111" s="59" t="s">
        <v>44</v>
      </c>
      <c r="H111" s="46">
        <v>4255</v>
      </c>
      <c r="I111" s="38">
        <v>25</v>
      </c>
      <c r="J111" s="141" t="s">
        <v>454</v>
      </c>
      <c r="K111" s="141" t="s">
        <v>14</v>
      </c>
      <c r="L111" s="229">
        <v>40603</v>
      </c>
      <c r="M111" s="76">
        <f ca="1">DAYS360(IF(OR(K111="Immediate",K111&lt;TODAY()),TODAY(),K111),L111)/30</f>
        <v>-32.700000000000003</v>
      </c>
      <c r="N111" s="59" t="s">
        <v>52</v>
      </c>
      <c r="O111" s="25" t="s">
        <v>322</v>
      </c>
      <c r="P111" s="230">
        <v>39948</v>
      </c>
      <c r="Q111" s="95">
        <v>40210</v>
      </c>
      <c r="R111" s="20">
        <f t="shared" si="4"/>
        <v>8.5333333333333332</v>
      </c>
    </row>
    <row r="112" spans="1:18" ht="33" customHeight="1">
      <c r="A112" s="35" t="s">
        <v>16</v>
      </c>
      <c r="B112" s="75" t="s">
        <v>548</v>
      </c>
      <c r="C112" s="75" t="s">
        <v>549</v>
      </c>
      <c r="D112" s="250" t="s">
        <v>550</v>
      </c>
      <c r="E112" s="112" t="s">
        <v>385</v>
      </c>
      <c r="F112" s="112" t="s">
        <v>551</v>
      </c>
      <c r="G112" s="59" t="s">
        <v>44</v>
      </c>
      <c r="H112" s="179">
        <v>4962</v>
      </c>
      <c r="I112" s="236">
        <v>23</v>
      </c>
      <c r="J112" s="180" t="s">
        <v>83</v>
      </c>
      <c r="K112" s="68" t="s">
        <v>14</v>
      </c>
      <c r="L112" s="36">
        <v>40755</v>
      </c>
      <c r="M112" s="226">
        <f ca="1">DAYS360(IF(OR(K112="Immediate",K112&lt;TODAY()),TODAY(),K112),L112)/30</f>
        <v>-27.7</v>
      </c>
      <c r="N112" s="59" t="s">
        <v>15</v>
      </c>
      <c r="O112" s="25" t="s">
        <v>552</v>
      </c>
      <c r="P112" s="271">
        <v>39948</v>
      </c>
      <c r="Q112" s="176">
        <v>40238</v>
      </c>
      <c r="R112" s="20">
        <f t="shared" si="4"/>
        <v>9.5333333333333332</v>
      </c>
    </row>
    <row r="113" spans="1:18">
      <c r="A113" s="35" t="s">
        <v>16</v>
      </c>
      <c r="B113" s="112" t="s">
        <v>73</v>
      </c>
      <c r="C113" s="112" t="s">
        <v>357</v>
      </c>
      <c r="D113" s="228">
        <v>4742400</v>
      </c>
      <c r="E113" s="75" t="s">
        <v>356</v>
      </c>
      <c r="F113" s="75" t="s">
        <v>355</v>
      </c>
      <c r="G113" s="59" t="s">
        <v>44</v>
      </c>
      <c r="H113" s="46">
        <v>6241</v>
      </c>
      <c r="I113" s="38">
        <v>24.5</v>
      </c>
      <c r="J113" s="38" t="s">
        <v>83</v>
      </c>
      <c r="K113" s="68" t="s">
        <v>14</v>
      </c>
      <c r="L113" s="68">
        <v>41244</v>
      </c>
      <c r="M113" s="76">
        <f ca="1">DAYS360(IF(OR(K113="Immediate",K113&lt;TODAY()),TODAY(),K113),L113)/30</f>
        <v>-11.7</v>
      </c>
      <c r="N113" s="59" t="s">
        <v>15</v>
      </c>
      <c r="O113" s="25" t="s">
        <v>354</v>
      </c>
      <c r="P113" s="271">
        <v>39859</v>
      </c>
      <c r="Q113" s="95">
        <v>40238</v>
      </c>
      <c r="R113" s="20">
        <f t="shared" si="4"/>
        <v>12.533333333333333</v>
      </c>
    </row>
    <row r="114" spans="1:18" ht="61.8">
      <c r="A114" s="35" t="s">
        <v>16</v>
      </c>
      <c r="B114" s="74" t="s">
        <v>141</v>
      </c>
      <c r="C114" s="187" t="s">
        <v>703</v>
      </c>
      <c r="D114" s="211">
        <v>4742411</v>
      </c>
      <c r="E114" s="208" t="s">
        <v>57</v>
      </c>
      <c r="F114" s="208" t="s">
        <v>57</v>
      </c>
      <c r="G114" s="72" t="s">
        <v>44</v>
      </c>
      <c r="H114" s="51">
        <f>6337-2581</f>
        <v>3756</v>
      </c>
      <c r="I114" s="206">
        <v>11</v>
      </c>
      <c r="J114" s="38" t="s">
        <v>28</v>
      </c>
      <c r="K114" s="68" t="s">
        <v>14</v>
      </c>
      <c r="L114" s="225"/>
      <c r="M114" s="76"/>
      <c r="N114" s="72" t="s">
        <v>22</v>
      </c>
      <c r="O114" s="21" t="s">
        <v>68</v>
      </c>
      <c r="P114" s="271">
        <v>39706</v>
      </c>
      <c r="Q114" s="95">
        <v>40238</v>
      </c>
      <c r="R114" s="20">
        <f t="shared" si="4"/>
        <v>17.533333333333335</v>
      </c>
    </row>
    <row r="115" spans="1:18" ht="61.8">
      <c r="A115" s="35" t="s">
        <v>16</v>
      </c>
      <c r="B115" s="74" t="s">
        <v>141</v>
      </c>
      <c r="C115" s="187" t="s">
        <v>714</v>
      </c>
      <c r="D115" s="211" t="s">
        <v>613</v>
      </c>
      <c r="E115" s="208" t="s">
        <v>57</v>
      </c>
      <c r="F115" s="208" t="s">
        <v>57</v>
      </c>
      <c r="G115" s="72" t="s">
        <v>44</v>
      </c>
      <c r="H115" s="51">
        <v>2581</v>
      </c>
      <c r="I115" s="276">
        <v>11</v>
      </c>
      <c r="J115" s="38" t="s">
        <v>28</v>
      </c>
      <c r="K115" s="68">
        <v>40238</v>
      </c>
      <c r="L115" s="225"/>
      <c r="M115" s="76" t="s">
        <v>713</v>
      </c>
      <c r="N115" s="72" t="s">
        <v>22</v>
      </c>
      <c r="O115" s="21" t="s">
        <v>712</v>
      </c>
      <c r="P115" s="269">
        <v>40179</v>
      </c>
      <c r="Q115" s="95">
        <v>40238</v>
      </c>
      <c r="R115" s="20">
        <f t="shared" si="4"/>
        <v>2</v>
      </c>
    </row>
    <row r="116" spans="1:18" ht="105.6">
      <c r="A116" s="35" t="s">
        <v>16</v>
      </c>
      <c r="B116" s="212" t="s">
        <v>210</v>
      </c>
      <c r="C116" s="212" t="s">
        <v>211</v>
      </c>
      <c r="D116" s="254" t="s">
        <v>396</v>
      </c>
      <c r="E116" s="213" t="s">
        <v>400</v>
      </c>
      <c r="F116" s="213" t="s">
        <v>715</v>
      </c>
      <c r="G116" s="127" t="s">
        <v>44</v>
      </c>
      <c r="H116" s="214">
        <v>6702</v>
      </c>
      <c r="I116" s="290">
        <v>4.25</v>
      </c>
      <c r="J116" s="180">
        <v>8.85</v>
      </c>
      <c r="K116" s="215">
        <v>40057</v>
      </c>
      <c r="L116" s="215">
        <v>41333</v>
      </c>
      <c r="M116" s="76">
        <f t="shared" ref="M116:M124" ca="1" si="7">DAYS360(IF(OR(K116="Immediate",K116&lt;TODAY()),TODAY(),K116),L116)/30</f>
        <v>-8.8000000000000007</v>
      </c>
      <c r="N116" s="127" t="s">
        <v>80</v>
      </c>
      <c r="O116" s="216" t="s">
        <v>787</v>
      </c>
      <c r="P116" s="271">
        <v>40210</v>
      </c>
      <c r="Q116" s="95">
        <v>40252</v>
      </c>
      <c r="R116" s="20">
        <f t="shared" si="4"/>
        <v>1.4666666666666666</v>
      </c>
    </row>
    <row r="117" spans="1:18" ht="105.6">
      <c r="A117" s="35" t="s">
        <v>16</v>
      </c>
      <c r="B117" s="212" t="s">
        <v>210</v>
      </c>
      <c r="C117" s="212" t="s">
        <v>211</v>
      </c>
      <c r="D117" s="254" t="s">
        <v>396</v>
      </c>
      <c r="E117" s="213" t="s">
        <v>400</v>
      </c>
      <c r="F117" s="213" t="s">
        <v>785</v>
      </c>
      <c r="G117" s="127" t="s">
        <v>44</v>
      </c>
      <c r="H117" s="214">
        <v>5448</v>
      </c>
      <c r="I117" s="290">
        <v>4.25</v>
      </c>
      <c r="J117" s="180">
        <v>8.85</v>
      </c>
      <c r="K117" s="215">
        <v>40219</v>
      </c>
      <c r="L117" s="215">
        <v>41333</v>
      </c>
      <c r="M117" s="76">
        <f t="shared" ca="1" si="7"/>
        <v>-8.8000000000000007</v>
      </c>
      <c r="N117" s="127" t="s">
        <v>80</v>
      </c>
      <c r="O117" s="216" t="s">
        <v>786</v>
      </c>
      <c r="P117" s="271">
        <v>40210</v>
      </c>
      <c r="Q117" s="95">
        <v>40252</v>
      </c>
      <c r="R117" s="20">
        <f t="shared" si="4"/>
        <v>1.4666666666666666</v>
      </c>
    </row>
    <row r="118" spans="1:18" ht="92.4">
      <c r="A118" s="35" t="s">
        <v>16</v>
      </c>
      <c r="B118" s="212" t="s">
        <v>210</v>
      </c>
      <c r="C118" s="212" t="s">
        <v>211</v>
      </c>
      <c r="D118" s="254" t="s">
        <v>396</v>
      </c>
      <c r="E118" s="213" t="s">
        <v>400</v>
      </c>
      <c r="F118" s="213" t="s">
        <v>783</v>
      </c>
      <c r="G118" s="127" t="s">
        <v>44</v>
      </c>
      <c r="H118" s="214">
        <v>3035</v>
      </c>
      <c r="I118" s="290">
        <v>4.25</v>
      </c>
      <c r="J118" s="180">
        <v>8.85</v>
      </c>
      <c r="K118" s="215">
        <v>40219</v>
      </c>
      <c r="L118" s="215">
        <v>41333</v>
      </c>
      <c r="M118" s="76">
        <f t="shared" ca="1" si="7"/>
        <v>-8.8000000000000007</v>
      </c>
      <c r="N118" s="127" t="s">
        <v>80</v>
      </c>
      <c r="O118" s="216" t="s">
        <v>784</v>
      </c>
      <c r="P118" s="271">
        <v>40210</v>
      </c>
      <c r="Q118" s="95">
        <v>40252</v>
      </c>
      <c r="R118" s="20">
        <f t="shared" si="4"/>
        <v>1.4666666666666666</v>
      </c>
    </row>
    <row r="119" spans="1:18" ht="92.4">
      <c r="A119" s="35" t="s">
        <v>16</v>
      </c>
      <c r="B119" s="212" t="s">
        <v>210</v>
      </c>
      <c r="C119" s="212" t="s">
        <v>211</v>
      </c>
      <c r="D119" s="254" t="s">
        <v>396</v>
      </c>
      <c r="E119" s="213" t="s">
        <v>400</v>
      </c>
      <c r="F119" s="213" t="s">
        <v>781</v>
      </c>
      <c r="G119" s="127" t="s">
        <v>44</v>
      </c>
      <c r="H119" s="214">
        <v>2395</v>
      </c>
      <c r="I119" s="290">
        <v>4.25</v>
      </c>
      <c r="J119" s="180">
        <v>8.85</v>
      </c>
      <c r="K119" s="215">
        <v>40219</v>
      </c>
      <c r="L119" s="215">
        <v>41333</v>
      </c>
      <c r="M119" s="76">
        <f t="shared" ca="1" si="7"/>
        <v>-8.8000000000000007</v>
      </c>
      <c r="N119" s="127" t="s">
        <v>80</v>
      </c>
      <c r="O119" s="216" t="s">
        <v>782</v>
      </c>
      <c r="P119" s="271">
        <v>40210</v>
      </c>
      <c r="Q119" s="95">
        <v>40252</v>
      </c>
      <c r="R119" s="20">
        <f t="shared" si="4"/>
        <v>1.4666666666666666</v>
      </c>
    </row>
    <row r="120" spans="1:18">
      <c r="A120" s="35" t="s">
        <v>16</v>
      </c>
      <c r="B120" s="70" t="s">
        <v>141</v>
      </c>
      <c r="C120" s="69" t="s">
        <v>666</v>
      </c>
      <c r="D120" s="253">
        <v>4744111</v>
      </c>
      <c r="E120" s="70" t="s">
        <v>663</v>
      </c>
      <c r="F120" s="70" t="s">
        <v>704</v>
      </c>
      <c r="G120" s="72" t="s">
        <v>43</v>
      </c>
      <c r="H120" s="239">
        <v>1050</v>
      </c>
      <c r="I120" s="238">
        <v>10.5</v>
      </c>
      <c r="J120" s="71" t="s">
        <v>664</v>
      </c>
      <c r="K120" s="36" t="s">
        <v>14</v>
      </c>
      <c r="L120" s="19">
        <v>40663</v>
      </c>
      <c r="M120" s="20">
        <f t="shared" ca="1" si="7"/>
        <v>-30.733333333333334</v>
      </c>
      <c r="N120" s="59" t="s">
        <v>106</v>
      </c>
      <c r="O120" s="50"/>
      <c r="P120" s="269">
        <v>40071</v>
      </c>
      <c r="Q120" s="95">
        <v>40252</v>
      </c>
      <c r="R120" s="20">
        <f t="shared" si="4"/>
        <v>6</v>
      </c>
    </row>
    <row r="121" spans="1:18" ht="33" customHeight="1">
      <c r="A121" s="244" t="s">
        <v>66</v>
      </c>
      <c r="B121" s="70" t="s">
        <v>214</v>
      </c>
      <c r="C121" s="69" t="s">
        <v>401</v>
      </c>
      <c r="D121" s="253" t="s">
        <v>402</v>
      </c>
      <c r="E121" s="70" t="s">
        <v>652</v>
      </c>
      <c r="F121" s="70" t="s">
        <v>651</v>
      </c>
      <c r="G121" s="72" t="s">
        <v>51</v>
      </c>
      <c r="H121" s="245">
        <v>8400</v>
      </c>
      <c r="I121" s="71" t="s">
        <v>67</v>
      </c>
      <c r="J121" s="71" t="s">
        <v>83</v>
      </c>
      <c r="K121" s="36" t="s">
        <v>14</v>
      </c>
      <c r="L121" s="19">
        <v>40695</v>
      </c>
      <c r="M121" s="20">
        <f t="shared" ca="1" si="7"/>
        <v>-29.7</v>
      </c>
      <c r="N121" s="72" t="s">
        <v>52</v>
      </c>
      <c r="O121" s="21"/>
      <c r="P121" s="269">
        <v>40040</v>
      </c>
      <c r="Q121" s="176">
        <v>40283</v>
      </c>
      <c r="R121" s="20">
        <f t="shared" si="4"/>
        <v>8</v>
      </c>
    </row>
    <row r="122" spans="1:18" ht="39.6">
      <c r="A122" s="35" t="s">
        <v>16</v>
      </c>
      <c r="B122" s="112" t="s">
        <v>155</v>
      </c>
      <c r="C122" s="50" t="s">
        <v>156</v>
      </c>
      <c r="D122" s="228" t="s">
        <v>157</v>
      </c>
      <c r="E122" s="69" t="s">
        <v>158</v>
      </c>
      <c r="F122" s="69" t="s">
        <v>159</v>
      </c>
      <c r="G122" s="72" t="s">
        <v>44</v>
      </c>
      <c r="H122" s="46">
        <v>1362</v>
      </c>
      <c r="I122" s="38">
        <v>26.75</v>
      </c>
      <c r="J122" s="38" t="s">
        <v>28</v>
      </c>
      <c r="K122" s="68" t="s">
        <v>14</v>
      </c>
      <c r="L122" s="83">
        <v>40908</v>
      </c>
      <c r="M122" s="76">
        <f t="shared" ca="1" si="7"/>
        <v>-22.7</v>
      </c>
      <c r="N122" s="59" t="s">
        <v>160</v>
      </c>
      <c r="O122" s="50" t="s">
        <v>161</v>
      </c>
      <c r="P122" s="271">
        <v>39652</v>
      </c>
      <c r="Q122" s="95">
        <v>40299</v>
      </c>
      <c r="R122" s="20">
        <f t="shared" si="4"/>
        <v>21.266666666666666</v>
      </c>
    </row>
    <row r="123" spans="1:18">
      <c r="A123" s="35" t="s">
        <v>16</v>
      </c>
      <c r="B123" s="1" t="s">
        <v>802</v>
      </c>
      <c r="C123" s="112" t="s">
        <v>182</v>
      </c>
      <c r="D123" s="228" t="s">
        <v>183</v>
      </c>
      <c r="E123" s="209" t="s">
        <v>184</v>
      </c>
      <c r="F123" s="209" t="s">
        <v>185</v>
      </c>
      <c r="G123" s="210" t="s">
        <v>44</v>
      </c>
      <c r="H123" s="46">
        <v>2544</v>
      </c>
      <c r="I123" s="38">
        <v>25</v>
      </c>
      <c r="J123" s="38" t="s">
        <v>83</v>
      </c>
      <c r="K123" s="68" t="s">
        <v>14</v>
      </c>
      <c r="L123" s="68">
        <v>40968</v>
      </c>
      <c r="M123" s="76">
        <f t="shared" ca="1" si="7"/>
        <v>-20.766666666666666</v>
      </c>
      <c r="N123" s="59" t="s">
        <v>52</v>
      </c>
      <c r="O123" s="25"/>
      <c r="P123" s="271">
        <v>39652</v>
      </c>
      <c r="Q123" s="95">
        <v>40299</v>
      </c>
      <c r="R123" s="20">
        <f t="shared" si="4"/>
        <v>21.266666666666666</v>
      </c>
    </row>
    <row r="124" spans="1:18" ht="21">
      <c r="A124" t="s">
        <v>16</v>
      </c>
      <c r="B124" s="75" t="s">
        <v>137</v>
      </c>
      <c r="C124" s="75" t="s">
        <v>816</v>
      </c>
      <c r="D124" s="250">
        <v>4781711</v>
      </c>
      <c r="E124" s="112" t="s">
        <v>820</v>
      </c>
      <c r="F124" s="112" t="s">
        <v>821</v>
      </c>
      <c r="G124" s="112" t="s">
        <v>51</v>
      </c>
      <c r="H124" s="278">
        <v>1464</v>
      </c>
      <c r="I124" s="280">
        <v>27</v>
      </c>
      <c r="J124" s="38" t="s">
        <v>21</v>
      </c>
      <c r="K124" s="6" t="s">
        <v>14</v>
      </c>
      <c r="L124" s="294">
        <v>41090</v>
      </c>
      <c r="M124" s="24">
        <f t="shared" ca="1" si="7"/>
        <v>-16.733333333333334</v>
      </c>
      <c r="N124" s="59" t="s">
        <v>43</v>
      </c>
      <c r="O124" s="25" t="s">
        <v>822</v>
      </c>
      <c r="P124" s="271">
        <v>40283</v>
      </c>
      <c r="Q124" s="95">
        <v>40299</v>
      </c>
      <c r="R124" s="20">
        <f t="shared" si="4"/>
        <v>0.53333333333333333</v>
      </c>
    </row>
    <row r="125" spans="1:18" ht="31.2">
      <c r="A125" s="199" t="s">
        <v>16</v>
      </c>
      <c r="B125" s="75" t="s">
        <v>30</v>
      </c>
      <c r="C125" s="1" t="s">
        <v>687</v>
      </c>
      <c r="D125" s="2" t="s">
        <v>264</v>
      </c>
      <c r="E125" s="13" t="s">
        <v>612</v>
      </c>
      <c r="F125" s="13" t="s">
        <v>691</v>
      </c>
      <c r="G125" s="28" t="s">
        <v>51</v>
      </c>
      <c r="H125" s="51">
        <v>23238</v>
      </c>
      <c r="I125" s="147">
        <v>17</v>
      </c>
      <c r="J125" s="71" t="s">
        <v>21</v>
      </c>
      <c r="K125" s="19" t="s">
        <v>14</v>
      </c>
      <c r="L125" s="19">
        <v>40816</v>
      </c>
      <c r="M125" s="20">
        <v>22</v>
      </c>
      <c r="N125" s="28" t="s">
        <v>52</v>
      </c>
      <c r="O125" s="21" t="s">
        <v>692</v>
      </c>
      <c r="P125" s="269">
        <v>40132</v>
      </c>
      <c r="Q125" s="95">
        <v>40309</v>
      </c>
      <c r="R125" s="20">
        <f t="shared" ref="R125:R188" si="8">DAYS360(P125,Q125)/30</f>
        <v>5.8666666666666663</v>
      </c>
    </row>
    <row r="126" spans="1:18">
      <c r="A126" s="3" t="s">
        <v>16</v>
      </c>
      <c r="B126" s="13" t="s">
        <v>620</v>
      </c>
      <c r="C126" s="1" t="s">
        <v>215</v>
      </c>
      <c r="D126" s="297" t="s">
        <v>216</v>
      </c>
      <c r="E126" s="3" t="s">
        <v>62</v>
      </c>
      <c r="F126" s="3" t="s">
        <v>621</v>
      </c>
      <c r="G126" s="8" t="s">
        <v>44</v>
      </c>
      <c r="H126" s="46">
        <v>8352</v>
      </c>
      <c r="I126" s="77">
        <v>20</v>
      </c>
      <c r="J126" s="71" t="s">
        <v>67</v>
      </c>
      <c r="K126" s="6" t="s">
        <v>14</v>
      </c>
      <c r="L126" s="19">
        <v>41974</v>
      </c>
      <c r="M126" s="20">
        <f t="shared" ref="M126:M135" ca="1" si="9">DAYS360(IF(OR(K126="Immediate",K126&lt;TODAY()),TODAY(),K126),L126)/30</f>
        <v>12.3</v>
      </c>
      <c r="N126" s="8" t="s">
        <v>22</v>
      </c>
      <c r="O126" s="50"/>
      <c r="P126" s="269">
        <v>40026</v>
      </c>
      <c r="Q126" s="95">
        <v>40330</v>
      </c>
      <c r="R126" s="20">
        <f t="shared" si="8"/>
        <v>10</v>
      </c>
    </row>
    <row r="127" spans="1:18" ht="31.2">
      <c r="A127" s="3" t="s">
        <v>16</v>
      </c>
      <c r="B127" s="13" t="s">
        <v>620</v>
      </c>
      <c r="C127" s="1" t="s">
        <v>835</v>
      </c>
      <c r="D127" s="1">
        <v>684.38030000000003</v>
      </c>
      <c r="E127" s="47" t="s">
        <v>558</v>
      </c>
      <c r="F127" s="47" t="s">
        <v>834</v>
      </c>
      <c r="G127" s="93" t="s">
        <v>44</v>
      </c>
      <c r="H127" s="278">
        <v>23531</v>
      </c>
      <c r="I127" s="279">
        <v>26</v>
      </c>
      <c r="J127" s="274" t="s">
        <v>45</v>
      </c>
      <c r="K127" s="6" t="s">
        <v>14</v>
      </c>
      <c r="L127" s="6">
        <v>41791</v>
      </c>
      <c r="M127" s="24">
        <f t="shared" ca="1" si="9"/>
        <v>6.3</v>
      </c>
      <c r="N127" s="8" t="s">
        <v>22</v>
      </c>
      <c r="O127" s="25" t="s">
        <v>833</v>
      </c>
      <c r="P127" s="269">
        <v>40299</v>
      </c>
      <c r="Q127" s="95">
        <v>40330</v>
      </c>
      <c r="R127" s="20">
        <f t="shared" si="8"/>
        <v>1</v>
      </c>
    </row>
    <row r="128" spans="1:18" ht="31.2">
      <c r="A128" s="3" t="s">
        <v>16</v>
      </c>
      <c r="B128" s="1" t="s">
        <v>727</v>
      </c>
      <c r="C128" s="1" t="s">
        <v>726</v>
      </c>
      <c r="D128" s="1" t="s">
        <v>725</v>
      </c>
      <c r="E128" s="3" t="s">
        <v>737</v>
      </c>
      <c r="F128" s="3" t="s">
        <v>736</v>
      </c>
      <c r="G128" s="8" t="s">
        <v>51</v>
      </c>
      <c r="H128" s="237">
        <v>1806</v>
      </c>
      <c r="I128" s="77" t="s">
        <v>67</v>
      </c>
      <c r="J128" s="77" t="s">
        <v>45</v>
      </c>
      <c r="K128" s="6" t="s">
        <v>14</v>
      </c>
      <c r="L128" s="19">
        <v>40664</v>
      </c>
      <c r="M128" s="20">
        <f t="shared" ca="1" si="9"/>
        <v>-30.7</v>
      </c>
      <c r="N128" s="8" t="s">
        <v>15</v>
      </c>
      <c r="O128" s="284" t="s">
        <v>735</v>
      </c>
      <c r="P128" s="269">
        <v>40193</v>
      </c>
      <c r="Q128" s="95">
        <v>40330</v>
      </c>
      <c r="R128" s="20">
        <f t="shared" si="8"/>
        <v>4.5333333333333332</v>
      </c>
    </row>
    <row r="129" spans="1:18" ht="21">
      <c r="A129" s="112" t="s">
        <v>16</v>
      </c>
      <c r="B129" s="70" t="s">
        <v>33</v>
      </c>
      <c r="C129" s="69" t="s">
        <v>575</v>
      </c>
      <c r="D129" s="298" t="s">
        <v>34</v>
      </c>
      <c r="E129" s="70" t="s">
        <v>579</v>
      </c>
      <c r="F129" s="70" t="s">
        <v>580</v>
      </c>
      <c r="G129" s="72" t="s">
        <v>44</v>
      </c>
      <c r="H129" s="51">
        <v>8150</v>
      </c>
      <c r="I129" s="147" t="s">
        <v>67</v>
      </c>
      <c r="J129" s="71" t="s">
        <v>28</v>
      </c>
      <c r="K129" s="36" t="s">
        <v>14</v>
      </c>
      <c r="L129" s="203">
        <v>44135</v>
      </c>
      <c r="M129" s="76">
        <f t="shared" ca="1" si="9"/>
        <v>83.3</v>
      </c>
      <c r="N129" s="72" t="s">
        <v>22</v>
      </c>
      <c r="O129" s="21" t="s">
        <v>581</v>
      </c>
      <c r="P129" s="271">
        <v>39994</v>
      </c>
      <c r="Q129" s="95">
        <v>40330</v>
      </c>
      <c r="R129" s="20">
        <f t="shared" si="8"/>
        <v>11.033333333333333</v>
      </c>
    </row>
    <row r="130" spans="1:18">
      <c r="A130" s="112" t="s">
        <v>16</v>
      </c>
      <c r="B130" s="70" t="s">
        <v>33</v>
      </c>
      <c r="C130" s="69" t="s">
        <v>315</v>
      </c>
      <c r="D130" s="298" t="s">
        <v>34</v>
      </c>
      <c r="E130" s="70" t="s">
        <v>670</v>
      </c>
      <c r="F130" s="70" t="s">
        <v>669</v>
      </c>
      <c r="G130" s="72" t="s">
        <v>44</v>
      </c>
      <c r="H130" s="51">
        <v>2700</v>
      </c>
      <c r="I130" s="262">
        <v>22</v>
      </c>
      <c r="J130" s="71" t="s">
        <v>45</v>
      </c>
      <c r="K130" s="36" t="s">
        <v>14</v>
      </c>
      <c r="L130" s="203">
        <v>41455</v>
      </c>
      <c r="M130" s="76">
        <f t="shared" ca="1" si="9"/>
        <v>-4.7333333333333334</v>
      </c>
      <c r="N130" s="59" t="s">
        <v>22</v>
      </c>
      <c r="O130" s="21" t="s">
        <v>668</v>
      </c>
      <c r="P130" s="271">
        <v>40087</v>
      </c>
      <c r="Q130" s="95">
        <v>40330</v>
      </c>
      <c r="R130" s="20">
        <f t="shared" si="8"/>
        <v>8</v>
      </c>
    </row>
    <row r="131" spans="1:18" ht="51">
      <c r="A131" s="3" t="s">
        <v>16</v>
      </c>
      <c r="B131" s="13" t="s">
        <v>193</v>
      </c>
      <c r="C131" s="181" t="s">
        <v>500</v>
      </c>
      <c r="D131" s="198" t="s">
        <v>501</v>
      </c>
      <c r="E131" s="240" t="s">
        <v>507</v>
      </c>
      <c r="F131" s="61" t="s">
        <v>754</v>
      </c>
      <c r="G131" s="28" t="s">
        <v>44</v>
      </c>
      <c r="H131" s="183">
        <v>72444</v>
      </c>
      <c r="I131" s="196">
        <v>14.5</v>
      </c>
      <c r="J131" s="38" t="s">
        <v>28</v>
      </c>
      <c r="K131" s="6" t="s">
        <v>14</v>
      </c>
      <c r="L131" s="6">
        <v>41517</v>
      </c>
      <c r="M131" s="24">
        <f t="shared" ca="1" si="9"/>
        <v>-2.7</v>
      </c>
      <c r="N131" s="8" t="s">
        <v>135</v>
      </c>
      <c r="O131" s="185" t="s">
        <v>508</v>
      </c>
      <c r="P131" s="271">
        <v>40252</v>
      </c>
      <c r="Q131" s="95">
        <v>40330</v>
      </c>
      <c r="R131" s="20">
        <f t="shared" si="8"/>
        <v>2.5333333333333332</v>
      </c>
    </row>
    <row r="132" spans="1:18" ht="61.8">
      <c r="A132" s="112" t="s">
        <v>296</v>
      </c>
      <c r="B132" s="75" t="s">
        <v>193</v>
      </c>
      <c r="C132" s="181" t="s">
        <v>769</v>
      </c>
      <c r="D132" s="198" t="s">
        <v>770</v>
      </c>
      <c r="E132" s="13" t="s">
        <v>771</v>
      </c>
      <c r="F132" s="61" t="s">
        <v>772</v>
      </c>
      <c r="G132" s="28" t="s">
        <v>51</v>
      </c>
      <c r="H132" s="51">
        <v>70000</v>
      </c>
      <c r="I132" s="71">
        <v>0.25</v>
      </c>
      <c r="J132" s="71" t="s">
        <v>28</v>
      </c>
      <c r="K132" s="6" t="s">
        <v>14</v>
      </c>
      <c r="L132" s="19">
        <v>40724</v>
      </c>
      <c r="M132" s="24">
        <f t="shared" ca="1" si="9"/>
        <v>-28.733333333333334</v>
      </c>
      <c r="N132" s="28" t="s">
        <v>254</v>
      </c>
      <c r="O132" s="21" t="s">
        <v>773</v>
      </c>
      <c r="P132" s="271">
        <v>40252</v>
      </c>
      <c r="Q132" s="95">
        <v>40330</v>
      </c>
      <c r="R132" s="20">
        <f t="shared" si="8"/>
        <v>2.5333333333333332</v>
      </c>
    </row>
    <row r="133" spans="1:18" ht="82.2">
      <c r="A133" s="112" t="s">
        <v>16</v>
      </c>
      <c r="B133" s="75" t="s">
        <v>193</v>
      </c>
      <c r="C133" s="181" t="s">
        <v>734</v>
      </c>
      <c r="D133" s="198" t="s">
        <v>774</v>
      </c>
      <c r="E133" s="13" t="s">
        <v>775</v>
      </c>
      <c r="F133" s="61" t="s">
        <v>776</v>
      </c>
      <c r="G133" s="28" t="s">
        <v>51</v>
      </c>
      <c r="H133" s="51">
        <v>25044</v>
      </c>
      <c r="I133" s="147">
        <v>12</v>
      </c>
      <c r="J133" s="38" t="s">
        <v>83</v>
      </c>
      <c r="K133" s="6" t="s">
        <v>14</v>
      </c>
      <c r="L133" s="19">
        <v>41670</v>
      </c>
      <c r="M133" s="24">
        <f t="shared" ca="1" si="9"/>
        <v>2.2999999999999998</v>
      </c>
      <c r="N133" s="28" t="s">
        <v>254</v>
      </c>
      <c r="O133" s="21" t="s">
        <v>777</v>
      </c>
      <c r="P133" s="271">
        <v>40252</v>
      </c>
      <c r="Q133" s="95">
        <v>40330</v>
      </c>
      <c r="R133" s="20">
        <f t="shared" si="8"/>
        <v>2.5333333333333332</v>
      </c>
    </row>
    <row r="134" spans="1:18" ht="82.2">
      <c r="A134" s="112" t="s">
        <v>16</v>
      </c>
      <c r="B134" s="75" t="s">
        <v>193</v>
      </c>
      <c r="C134" s="181" t="s">
        <v>496</v>
      </c>
      <c r="D134" s="198" t="s">
        <v>497</v>
      </c>
      <c r="E134" s="13" t="s">
        <v>536</v>
      </c>
      <c r="F134" s="61" t="s">
        <v>768</v>
      </c>
      <c r="G134" s="28" t="s">
        <v>51</v>
      </c>
      <c r="H134" s="51">
        <v>4344</v>
      </c>
      <c r="I134" s="71">
        <v>11</v>
      </c>
      <c r="J134" s="38" t="s">
        <v>83</v>
      </c>
      <c r="K134" s="6" t="s">
        <v>14</v>
      </c>
      <c r="L134" s="19">
        <v>40512</v>
      </c>
      <c r="M134" s="24">
        <f t="shared" ca="1" si="9"/>
        <v>-35.733333333333334</v>
      </c>
      <c r="N134" s="8" t="s">
        <v>326</v>
      </c>
      <c r="O134" s="21" t="s">
        <v>537</v>
      </c>
      <c r="P134" s="271">
        <v>40252</v>
      </c>
      <c r="Q134" s="95">
        <v>40330</v>
      </c>
      <c r="R134" s="20">
        <f t="shared" si="8"/>
        <v>2.5333333333333332</v>
      </c>
    </row>
    <row r="135" spans="1:18" ht="71.400000000000006">
      <c r="A135" s="3" t="s">
        <v>16</v>
      </c>
      <c r="B135" s="75" t="s">
        <v>193</v>
      </c>
      <c r="C135" s="181" t="s">
        <v>489</v>
      </c>
      <c r="D135" s="198" t="s">
        <v>199</v>
      </c>
      <c r="E135" s="240" t="s">
        <v>419</v>
      </c>
      <c r="F135" s="181" t="s">
        <v>478</v>
      </c>
      <c r="G135" s="72" t="s">
        <v>51</v>
      </c>
      <c r="H135" s="183">
        <v>1755</v>
      </c>
      <c r="I135" s="196">
        <f>(1500*12)/H135</f>
        <v>10.256410256410257</v>
      </c>
      <c r="J135" s="71" t="s">
        <v>45</v>
      </c>
      <c r="K135" s="6" t="s">
        <v>14</v>
      </c>
      <c r="L135" s="6">
        <v>40633</v>
      </c>
      <c r="M135" s="24">
        <f t="shared" ca="1" si="9"/>
        <v>-31.7</v>
      </c>
      <c r="N135" s="8" t="s">
        <v>43</v>
      </c>
      <c r="O135" s="185" t="s">
        <v>479</v>
      </c>
      <c r="P135" s="271">
        <v>40252</v>
      </c>
      <c r="Q135" s="95">
        <v>40330</v>
      </c>
      <c r="R135" s="20">
        <f t="shared" si="8"/>
        <v>2.5333333333333332</v>
      </c>
    </row>
    <row r="136" spans="1:18" ht="21">
      <c r="A136" s="3" t="s">
        <v>16</v>
      </c>
      <c r="B136" s="75" t="s">
        <v>30</v>
      </c>
      <c r="C136" s="1" t="s">
        <v>687</v>
      </c>
      <c r="D136" s="1" t="s">
        <v>264</v>
      </c>
      <c r="E136" s="13" t="s">
        <v>208</v>
      </c>
      <c r="F136" s="13" t="s">
        <v>693</v>
      </c>
      <c r="G136" s="28" t="s">
        <v>44</v>
      </c>
      <c r="H136" s="51">
        <v>17500</v>
      </c>
      <c r="I136" s="71">
        <v>24</v>
      </c>
      <c r="J136" s="71" t="s">
        <v>21</v>
      </c>
      <c r="K136" s="19" t="s">
        <v>14</v>
      </c>
      <c r="L136" s="19">
        <v>41729</v>
      </c>
      <c r="M136" s="24">
        <v>52</v>
      </c>
      <c r="N136" s="8" t="s">
        <v>15</v>
      </c>
      <c r="O136" s="21" t="s">
        <v>694</v>
      </c>
      <c r="P136" s="269">
        <v>40132</v>
      </c>
      <c r="Q136" s="95">
        <v>40330</v>
      </c>
      <c r="R136" s="20">
        <f t="shared" si="8"/>
        <v>6.5333333333333332</v>
      </c>
    </row>
    <row r="137" spans="1:18">
      <c r="A137" s="112" t="s">
        <v>16</v>
      </c>
      <c r="B137" s="75" t="s">
        <v>30</v>
      </c>
      <c r="C137" s="75" t="s">
        <v>97</v>
      </c>
      <c r="D137" s="299">
        <v>4994915</v>
      </c>
      <c r="E137" s="112" t="s">
        <v>415</v>
      </c>
      <c r="F137" s="112" t="s">
        <v>416</v>
      </c>
      <c r="G137" s="59" t="s">
        <v>51</v>
      </c>
      <c r="H137" s="46">
        <v>1363</v>
      </c>
      <c r="I137" s="38">
        <v>16.5</v>
      </c>
      <c r="J137" s="38" t="s">
        <v>28</v>
      </c>
      <c r="K137" s="68" t="s">
        <v>14</v>
      </c>
      <c r="L137" s="68">
        <v>40359</v>
      </c>
      <c r="M137" s="76">
        <f ca="1">DAYS360(IF(OR(K137="Immediate",K137&lt;TODAY()),TODAY(),K137),L137)/30</f>
        <v>-40.733333333333334</v>
      </c>
      <c r="N137" s="72" t="s">
        <v>92</v>
      </c>
      <c r="O137" s="25"/>
      <c r="P137" s="202">
        <v>39888</v>
      </c>
      <c r="Q137" s="95">
        <v>40330</v>
      </c>
      <c r="R137" s="20">
        <f t="shared" si="8"/>
        <v>14.5</v>
      </c>
    </row>
    <row r="138" spans="1:18">
      <c r="A138" s="112" t="s">
        <v>16</v>
      </c>
      <c r="B138" s="70" t="s">
        <v>30</v>
      </c>
      <c r="C138" s="69" t="s">
        <v>97</v>
      </c>
      <c r="D138" s="298" t="s">
        <v>98</v>
      </c>
      <c r="E138" s="70" t="s">
        <v>312</v>
      </c>
      <c r="F138" s="70" t="s">
        <v>414</v>
      </c>
      <c r="G138" s="72" t="s">
        <v>44</v>
      </c>
      <c r="H138" s="51">
        <v>6556</v>
      </c>
      <c r="I138" s="71">
        <v>15</v>
      </c>
      <c r="J138" s="38" t="s">
        <v>28</v>
      </c>
      <c r="K138" s="36" t="s">
        <v>14</v>
      </c>
      <c r="L138" s="36">
        <v>40359</v>
      </c>
      <c r="M138" s="76">
        <f ca="1">DAYS360(IF(OR(K138="Immediate",K138&lt;TODAY()),TODAY(),K138),L138)/30</f>
        <v>-40.733333333333334</v>
      </c>
      <c r="N138" s="72" t="s">
        <v>22</v>
      </c>
      <c r="O138" s="21"/>
      <c r="P138" s="230">
        <v>39888</v>
      </c>
      <c r="Q138" s="95">
        <v>40330</v>
      </c>
      <c r="R138" s="20">
        <f t="shared" si="8"/>
        <v>14.5</v>
      </c>
    </row>
    <row r="139" spans="1:18" ht="26.4">
      <c r="A139" s="112" t="s">
        <v>16</v>
      </c>
      <c r="B139" s="70" t="s">
        <v>30</v>
      </c>
      <c r="C139" s="69" t="s">
        <v>366</v>
      </c>
      <c r="D139" s="298" t="s">
        <v>365</v>
      </c>
      <c r="E139" s="70" t="s">
        <v>364</v>
      </c>
      <c r="F139" s="70" t="s">
        <v>417</v>
      </c>
      <c r="G139" s="72" t="s">
        <v>51</v>
      </c>
      <c r="H139" s="51">
        <v>24673</v>
      </c>
      <c r="I139" s="147">
        <v>20</v>
      </c>
      <c r="J139" s="38" t="s">
        <v>28</v>
      </c>
      <c r="K139" s="36" t="s">
        <v>14</v>
      </c>
      <c r="L139" s="36">
        <v>41712</v>
      </c>
      <c r="M139" s="76">
        <f ca="1">DAYS360(IF(OR(K139="Immediate",K139&lt;TODAY()),TODAY(),K139),L139)/30</f>
        <v>3.7333333333333334</v>
      </c>
      <c r="N139" s="72" t="s">
        <v>22</v>
      </c>
      <c r="O139" s="21"/>
      <c r="P139" s="230">
        <v>39876</v>
      </c>
      <c r="Q139" s="95">
        <v>40330</v>
      </c>
      <c r="R139" s="20">
        <f t="shared" si="8"/>
        <v>14.9</v>
      </c>
    </row>
    <row r="140" spans="1:18">
      <c r="A140" s="112" t="s">
        <v>16</v>
      </c>
      <c r="B140" s="75" t="s">
        <v>30</v>
      </c>
      <c r="C140" s="75" t="s">
        <v>571</v>
      </c>
      <c r="D140" s="300" t="s">
        <v>600</v>
      </c>
      <c r="E140" s="112" t="s">
        <v>601</v>
      </c>
      <c r="F140" s="112" t="s">
        <v>602</v>
      </c>
      <c r="G140" s="59" t="s">
        <v>44</v>
      </c>
      <c r="H140" s="179">
        <v>8874</v>
      </c>
      <c r="I140" s="180">
        <v>20</v>
      </c>
      <c r="J140" s="180" t="s">
        <v>28</v>
      </c>
      <c r="K140" s="68" t="s">
        <v>14</v>
      </c>
      <c r="L140" s="68">
        <v>41000</v>
      </c>
      <c r="M140" s="76">
        <f ca="1">DAYS360(IF(OR(K140="Immediate",K140&lt;TODAY()),TODAY(),K140),L140)/30</f>
        <v>-19.7</v>
      </c>
      <c r="N140" s="59" t="s">
        <v>22</v>
      </c>
      <c r="O140" s="25"/>
      <c r="P140" s="230">
        <v>39948</v>
      </c>
      <c r="Q140" s="95">
        <v>40330</v>
      </c>
      <c r="R140" s="20">
        <f t="shared" si="8"/>
        <v>12.533333333333333</v>
      </c>
    </row>
    <row r="141" spans="1:18">
      <c r="A141" s="112" t="s">
        <v>16</v>
      </c>
      <c r="B141" s="75" t="s">
        <v>30</v>
      </c>
      <c r="C141" s="75" t="s">
        <v>97</v>
      </c>
      <c r="D141" s="299">
        <v>4994915</v>
      </c>
      <c r="E141" s="112" t="s">
        <v>563</v>
      </c>
      <c r="F141" s="112" t="s">
        <v>564</v>
      </c>
      <c r="G141" s="59" t="s">
        <v>51</v>
      </c>
      <c r="H141" s="179">
        <v>4022</v>
      </c>
      <c r="I141" s="180">
        <v>19</v>
      </c>
      <c r="J141" s="180" t="s">
        <v>83</v>
      </c>
      <c r="K141" s="68" t="s">
        <v>14</v>
      </c>
      <c r="L141" s="68">
        <v>40359</v>
      </c>
      <c r="M141" s="76">
        <f ca="1">DAYS360(IF(OR(K141="Immediate",K141&lt;TODAY()),TODAY(),K141),L141)/30</f>
        <v>-40.733333333333334</v>
      </c>
      <c r="N141" s="59" t="s">
        <v>52</v>
      </c>
      <c r="O141" s="25" t="s">
        <v>565</v>
      </c>
      <c r="P141" s="230">
        <v>39995</v>
      </c>
      <c r="Q141" s="95">
        <v>40330</v>
      </c>
      <c r="R141" s="20">
        <f t="shared" si="8"/>
        <v>11</v>
      </c>
    </row>
    <row r="142" spans="1:18" ht="26.4">
      <c r="A142" s="3" t="s">
        <v>16</v>
      </c>
      <c r="B142" s="13" t="s">
        <v>620</v>
      </c>
      <c r="C142" s="1" t="s">
        <v>623</v>
      </c>
      <c r="D142" s="297" t="s">
        <v>624</v>
      </c>
      <c r="E142" s="47" t="s">
        <v>625</v>
      </c>
      <c r="F142" s="3" t="s">
        <v>626</v>
      </c>
      <c r="G142" s="8" t="s">
        <v>44</v>
      </c>
      <c r="H142" s="237">
        <v>5079</v>
      </c>
      <c r="I142" s="77">
        <v>16.5</v>
      </c>
      <c r="J142" s="71" t="s">
        <v>67</v>
      </c>
      <c r="K142" s="6" t="s">
        <v>14</v>
      </c>
      <c r="L142" s="6" t="s">
        <v>622</v>
      </c>
      <c r="M142" s="24" t="s">
        <v>622</v>
      </c>
      <c r="N142" s="8" t="s">
        <v>22</v>
      </c>
      <c r="O142" s="50"/>
      <c r="P142" s="269">
        <v>40026</v>
      </c>
      <c r="Q142" s="95">
        <v>40330</v>
      </c>
      <c r="R142" s="20">
        <f t="shared" si="8"/>
        <v>10</v>
      </c>
    </row>
    <row r="143" spans="1:18" ht="61.8">
      <c r="A143" s="112" t="s">
        <v>16</v>
      </c>
      <c r="B143" s="75" t="s">
        <v>441</v>
      </c>
      <c r="C143" s="75" t="s">
        <v>440</v>
      </c>
      <c r="D143" s="299">
        <v>478.8177</v>
      </c>
      <c r="E143" s="112" t="s">
        <v>439</v>
      </c>
      <c r="F143" s="112" t="s">
        <v>438</v>
      </c>
      <c r="G143" s="59" t="s">
        <v>51</v>
      </c>
      <c r="H143" s="46">
        <v>5044</v>
      </c>
      <c r="I143" s="148">
        <v>12</v>
      </c>
      <c r="J143" s="38" t="s">
        <v>191</v>
      </c>
      <c r="K143" s="68" t="s">
        <v>14</v>
      </c>
      <c r="L143" s="68">
        <v>41091</v>
      </c>
      <c r="M143" s="76">
        <f t="shared" ref="M143:M154" ca="1" si="10">DAYS360(IF(OR(K143="Immediate",K143&lt;TODAY()),TODAY(),K143),L143)/30</f>
        <v>-16.7</v>
      </c>
      <c r="N143" s="59" t="s">
        <v>52</v>
      </c>
      <c r="O143" s="25" t="s">
        <v>437</v>
      </c>
      <c r="P143" s="271">
        <v>39934</v>
      </c>
      <c r="Q143" s="95">
        <v>40330</v>
      </c>
      <c r="R143" s="20">
        <f t="shared" si="8"/>
        <v>13</v>
      </c>
    </row>
    <row r="144" spans="1:18" ht="52.8">
      <c r="A144" s="112" t="s">
        <v>16</v>
      </c>
      <c r="B144" s="75" t="s">
        <v>137</v>
      </c>
      <c r="C144" s="75" t="s">
        <v>138</v>
      </c>
      <c r="D144" s="299">
        <v>4781711</v>
      </c>
      <c r="E144" s="50" t="s">
        <v>333</v>
      </c>
      <c r="F144" s="112" t="s">
        <v>334</v>
      </c>
      <c r="G144" s="59" t="s">
        <v>51</v>
      </c>
      <c r="H144" s="46">
        <v>13173</v>
      </c>
      <c r="I144" s="38">
        <v>13.5</v>
      </c>
      <c r="J144" s="191" t="s">
        <v>335</v>
      </c>
      <c r="K144" s="68" t="s">
        <v>14</v>
      </c>
      <c r="L144" s="83">
        <v>40329</v>
      </c>
      <c r="M144" s="76">
        <f t="shared" ca="1" si="10"/>
        <v>-41.7</v>
      </c>
      <c r="N144" s="59" t="s">
        <v>254</v>
      </c>
      <c r="O144" s="50" t="s">
        <v>336</v>
      </c>
      <c r="P144" s="271">
        <v>39904</v>
      </c>
      <c r="Q144" s="95">
        <v>40330</v>
      </c>
      <c r="R144" s="20">
        <f t="shared" si="8"/>
        <v>14</v>
      </c>
    </row>
    <row r="145" spans="1:18">
      <c r="A145" s="112" t="s">
        <v>16</v>
      </c>
      <c r="B145" s="70" t="s">
        <v>73</v>
      </c>
      <c r="C145" s="69" t="s">
        <v>288</v>
      </c>
      <c r="D145" s="298">
        <v>5124742400</v>
      </c>
      <c r="E145" s="70" t="s">
        <v>593</v>
      </c>
      <c r="F145" s="70" t="s">
        <v>416</v>
      </c>
      <c r="G145" s="72" t="s">
        <v>44</v>
      </c>
      <c r="H145" s="200">
        <v>5013</v>
      </c>
      <c r="I145" s="227">
        <v>14</v>
      </c>
      <c r="J145" s="207" t="s">
        <v>45</v>
      </c>
      <c r="K145" s="36" t="s">
        <v>14</v>
      </c>
      <c r="L145" s="36">
        <v>40330</v>
      </c>
      <c r="M145" s="226">
        <f t="shared" ca="1" si="10"/>
        <v>-41.7</v>
      </c>
      <c r="N145" s="59" t="s">
        <v>92</v>
      </c>
      <c r="O145" s="21"/>
      <c r="P145" s="271">
        <v>39995</v>
      </c>
      <c r="Q145" s="95">
        <v>40330</v>
      </c>
      <c r="R145" s="20">
        <f t="shared" si="8"/>
        <v>11</v>
      </c>
    </row>
    <row r="146" spans="1:18">
      <c r="A146" s="112" t="s">
        <v>16</v>
      </c>
      <c r="B146" s="74" t="s">
        <v>150</v>
      </c>
      <c r="C146" s="187" t="s">
        <v>151</v>
      </c>
      <c r="D146" s="298">
        <v>2197777</v>
      </c>
      <c r="E146" s="69" t="s">
        <v>153</v>
      </c>
      <c r="F146" s="69" t="s">
        <v>154</v>
      </c>
      <c r="G146" s="72" t="s">
        <v>44</v>
      </c>
      <c r="H146" s="51">
        <v>2645</v>
      </c>
      <c r="I146" s="71">
        <v>21</v>
      </c>
      <c r="J146" s="71" t="s">
        <v>83</v>
      </c>
      <c r="K146" s="36" t="s">
        <v>14</v>
      </c>
      <c r="L146" s="80">
        <v>40329</v>
      </c>
      <c r="M146" s="76">
        <f t="shared" ca="1" si="10"/>
        <v>-41.7</v>
      </c>
      <c r="N146" s="72" t="s">
        <v>152</v>
      </c>
      <c r="O146" s="21"/>
      <c r="P146" s="271">
        <v>39706</v>
      </c>
      <c r="Q146" s="95">
        <v>40330</v>
      </c>
      <c r="R146" s="20">
        <f t="shared" si="8"/>
        <v>20.533333333333335</v>
      </c>
    </row>
    <row r="147" spans="1:18" ht="51.6">
      <c r="A147" s="3" t="s">
        <v>16</v>
      </c>
      <c r="B147" s="1" t="s">
        <v>586</v>
      </c>
      <c r="C147" s="1" t="s">
        <v>258</v>
      </c>
      <c r="D147" s="1" t="s">
        <v>587</v>
      </c>
      <c r="E147" s="47" t="s">
        <v>589</v>
      </c>
      <c r="F147" s="47" t="s">
        <v>589</v>
      </c>
      <c r="G147" s="8" t="s">
        <v>44</v>
      </c>
      <c r="H147" s="278">
        <v>4990</v>
      </c>
      <c r="I147" s="280">
        <v>15</v>
      </c>
      <c r="J147" s="77" t="s">
        <v>83</v>
      </c>
      <c r="K147" s="6" t="s">
        <v>14</v>
      </c>
      <c r="L147" s="6">
        <v>40359</v>
      </c>
      <c r="M147" s="20">
        <f t="shared" ca="1" si="10"/>
        <v>-40.733333333333334</v>
      </c>
      <c r="N147" s="59" t="s">
        <v>43</v>
      </c>
      <c r="O147" s="292" t="s">
        <v>811</v>
      </c>
      <c r="P147" s="269">
        <v>40252</v>
      </c>
      <c r="Q147" s="95">
        <v>40330</v>
      </c>
      <c r="R147" s="20">
        <f t="shared" si="8"/>
        <v>2.5333333333333332</v>
      </c>
    </row>
    <row r="148" spans="1:18" ht="41.4">
      <c r="A148" s="112" t="s">
        <v>16</v>
      </c>
      <c r="B148" s="75" t="s">
        <v>586</v>
      </c>
      <c r="C148" s="75" t="s">
        <v>258</v>
      </c>
      <c r="D148" s="299" t="s">
        <v>587</v>
      </c>
      <c r="E148" s="152" t="s">
        <v>286</v>
      </c>
      <c r="F148" s="152" t="s">
        <v>589</v>
      </c>
      <c r="G148" s="59" t="s">
        <v>44</v>
      </c>
      <c r="H148" s="46">
        <v>4990</v>
      </c>
      <c r="I148" s="38">
        <v>22</v>
      </c>
      <c r="J148" s="38" t="s">
        <v>45</v>
      </c>
      <c r="K148" s="68" t="s">
        <v>14</v>
      </c>
      <c r="L148" s="68">
        <v>40359</v>
      </c>
      <c r="M148" s="76">
        <f t="shared" ca="1" si="10"/>
        <v>-40.733333333333334</v>
      </c>
      <c r="N148" s="59" t="s">
        <v>254</v>
      </c>
      <c r="O148" s="25" t="s">
        <v>590</v>
      </c>
      <c r="P148" s="271">
        <v>39995</v>
      </c>
      <c r="Q148" s="95">
        <v>40330</v>
      </c>
      <c r="R148" s="20">
        <f t="shared" si="8"/>
        <v>11</v>
      </c>
    </row>
    <row r="149" spans="1:18" ht="40.799999999999997">
      <c r="A149" s="3" t="s">
        <v>16</v>
      </c>
      <c r="B149" s="75" t="s">
        <v>193</v>
      </c>
      <c r="C149" s="181" t="s">
        <v>480</v>
      </c>
      <c r="D149" s="198" t="s">
        <v>481</v>
      </c>
      <c r="E149" s="240" t="s">
        <v>442</v>
      </c>
      <c r="F149" s="181" t="s">
        <v>482</v>
      </c>
      <c r="G149" s="72" t="s">
        <v>51</v>
      </c>
      <c r="H149" s="183">
        <v>1434</v>
      </c>
      <c r="I149" s="196">
        <v>15</v>
      </c>
      <c r="J149" s="38" t="s">
        <v>83</v>
      </c>
      <c r="K149" s="6" t="s">
        <v>14</v>
      </c>
      <c r="L149" s="19">
        <v>40359</v>
      </c>
      <c r="M149" s="24">
        <f t="shared" ca="1" si="10"/>
        <v>-40.733333333333334</v>
      </c>
      <c r="N149" s="8" t="s">
        <v>43</v>
      </c>
      <c r="O149" s="185" t="s">
        <v>483</v>
      </c>
      <c r="P149" s="271">
        <v>40252</v>
      </c>
      <c r="Q149" s="95">
        <v>40330</v>
      </c>
      <c r="R149" s="20">
        <f t="shared" si="8"/>
        <v>2.5333333333333332</v>
      </c>
    </row>
    <row r="150" spans="1:18" ht="31.2">
      <c r="A150" s="3" t="s">
        <v>296</v>
      </c>
      <c r="B150" s="1" t="s">
        <v>586</v>
      </c>
      <c r="C150" s="1" t="s">
        <v>838</v>
      </c>
      <c r="D150" s="1" t="s">
        <v>837</v>
      </c>
      <c r="E150" s="3" t="s">
        <v>69</v>
      </c>
      <c r="F150" s="3" t="s">
        <v>749</v>
      </c>
      <c r="G150" s="8"/>
      <c r="H150" s="278">
        <v>12000</v>
      </c>
      <c r="I150" s="280">
        <v>7.8</v>
      </c>
      <c r="J150" s="280" t="s">
        <v>69</v>
      </c>
      <c r="K150" s="6" t="s">
        <v>14</v>
      </c>
      <c r="L150" s="19">
        <v>40390</v>
      </c>
      <c r="M150" s="24">
        <f t="shared" ca="1" si="10"/>
        <v>-39.700000000000003</v>
      </c>
      <c r="N150" s="8" t="s">
        <v>106</v>
      </c>
      <c r="O150" s="25" t="s">
        <v>836</v>
      </c>
      <c r="P150" s="269">
        <v>40299</v>
      </c>
      <c r="Q150" s="95">
        <v>40330</v>
      </c>
      <c r="R150" s="20">
        <f t="shared" si="8"/>
        <v>1</v>
      </c>
    </row>
    <row r="151" spans="1:18" ht="72">
      <c r="A151" s="112" t="s">
        <v>296</v>
      </c>
      <c r="B151" s="70" t="s">
        <v>586</v>
      </c>
      <c r="C151" s="69" t="s">
        <v>746</v>
      </c>
      <c r="D151" s="69" t="s">
        <v>747</v>
      </c>
      <c r="E151" s="288" t="s">
        <v>748</v>
      </c>
      <c r="F151" s="70" t="s">
        <v>749</v>
      </c>
      <c r="G151" s="72" t="s">
        <v>750</v>
      </c>
      <c r="H151" s="282">
        <v>12000</v>
      </c>
      <c r="I151" s="281">
        <v>7.8</v>
      </c>
      <c r="J151" s="71" t="s">
        <v>83</v>
      </c>
      <c r="K151" s="36" t="s">
        <v>14</v>
      </c>
      <c r="L151" s="19">
        <v>40390</v>
      </c>
      <c r="M151" s="20">
        <f t="shared" ca="1" si="10"/>
        <v>-39.700000000000003</v>
      </c>
      <c r="N151" s="72" t="s">
        <v>106</v>
      </c>
      <c r="O151" s="21" t="s">
        <v>751</v>
      </c>
      <c r="P151" s="269">
        <v>40252</v>
      </c>
      <c r="Q151" s="95">
        <v>40330</v>
      </c>
      <c r="R151" s="20">
        <f t="shared" si="8"/>
        <v>2.5333333333333332</v>
      </c>
    </row>
    <row r="152" spans="1:18" ht="72">
      <c r="A152" s="112" t="s">
        <v>296</v>
      </c>
      <c r="B152" s="70" t="s">
        <v>586</v>
      </c>
      <c r="C152" s="69" t="s">
        <v>746</v>
      </c>
      <c r="D152" s="69" t="s">
        <v>747</v>
      </c>
      <c r="E152" s="288" t="s">
        <v>748</v>
      </c>
      <c r="F152" s="70" t="s">
        <v>749</v>
      </c>
      <c r="G152" s="72" t="s">
        <v>750</v>
      </c>
      <c r="H152" s="282">
        <v>12000</v>
      </c>
      <c r="I152" s="281">
        <v>7.8</v>
      </c>
      <c r="J152" s="71" t="s">
        <v>83</v>
      </c>
      <c r="K152" s="36" t="s">
        <v>14</v>
      </c>
      <c r="L152" s="19">
        <v>40390</v>
      </c>
      <c r="M152" s="20">
        <f t="shared" ca="1" si="10"/>
        <v>-39.700000000000003</v>
      </c>
      <c r="N152" s="72" t="s">
        <v>106</v>
      </c>
      <c r="O152" s="21" t="s">
        <v>751</v>
      </c>
      <c r="P152" s="269">
        <v>40210</v>
      </c>
      <c r="Q152" s="95">
        <v>40330</v>
      </c>
      <c r="R152" s="20">
        <f t="shared" si="8"/>
        <v>4</v>
      </c>
    </row>
    <row r="153" spans="1:18">
      <c r="A153" s="112" t="s">
        <v>16</v>
      </c>
      <c r="B153" s="74" t="s">
        <v>17</v>
      </c>
      <c r="C153" s="187" t="s">
        <v>18</v>
      </c>
      <c r="D153" s="298" t="s">
        <v>19</v>
      </c>
      <c r="E153" s="208" t="s">
        <v>20</v>
      </c>
      <c r="F153" s="69" t="s">
        <v>20</v>
      </c>
      <c r="G153" s="72" t="s">
        <v>43</v>
      </c>
      <c r="H153" s="51">
        <v>9000</v>
      </c>
      <c r="I153" s="147">
        <v>24</v>
      </c>
      <c r="J153" s="149" t="s">
        <v>21</v>
      </c>
      <c r="K153" s="36" t="s">
        <v>14</v>
      </c>
      <c r="L153" s="80">
        <v>40390</v>
      </c>
      <c r="M153" s="76">
        <f t="shared" ca="1" si="10"/>
        <v>-39.700000000000003</v>
      </c>
      <c r="N153" s="59" t="s">
        <v>22</v>
      </c>
      <c r="O153" s="21" t="s">
        <v>23</v>
      </c>
      <c r="P153" s="271">
        <v>39706</v>
      </c>
      <c r="Q153" s="95">
        <v>40330</v>
      </c>
      <c r="R153" s="20">
        <f t="shared" si="8"/>
        <v>20.533333333333335</v>
      </c>
    </row>
    <row r="154" spans="1:18">
      <c r="A154" s="112" t="s">
        <v>16</v>
      </c>
      <c r="B154" s="75" t="s">
        <v>307</v>
      </c>
      <c r="C154" s="75" t="s">
        <v>308</v>
      </c>
      <c r="D154" s="299" t="s">
        <v>421</v>
      </c>
      <c r="E154" s="112" t="s">
        <v>309</v>
      </c>
      <c r="F154" s="112" t="s">
        <v>422</v>
      </c>
      <c r="G154" s="59" t="s">
        <v>44</v>
      </c>
      <c r="H154" s="46">
        <v>4092</v>
      </c>
      <c r="I154" s="38">
        <v>15</v>
      </c>
      <c r="J154" s="38" t="s">
        <v>83</v>
      </c>
      <c r="K154" s="68" t="s">
        <v>14</v>
      </c>
      <c r="L154" s="36">
        <v>40390</v>
      </c>
      <c r="M154" s="76">
        <f t="shared" ca="1" si="10"/>
        <v>-39.700000000000003</v>
      </c>
      <c r="N154" s="59" t="s">
        <v>52</v>
      </c>
      <c r="O154" s="25" t="s">
        <v>423</v>
      </c>
      <c r="P154" s="271">
        <v>39828</v>
      </c>
      <c r="Q154" s="95">
        <v>40330</v>
      </c>
      <c r="R154" s="20">
        <f t="shared" si="8"/>
        <v>16.533333333333335</v>
      </c>
    </row>
    <row r="155" spans="1:18" ht="21">
      <c r="A155" s="112" t="s">
        <v>66</v>
      </c>
      <c r="B155" s="75" t="s">
        <v>141</v>
      </c>
      <c r="C155" s="75" t="s">
        <v>853</v>
      </c>
      <c r="D155" s="75" t="s">
        <v>142</v>
      </c>
      <c r="E155" s="112" t="s">
        <v>797</v>
      </c>
      <c r="F155" s="112" t="s">
        <v>798</v>
      </c>
      <c r="G155" s="59" t="s">
        <v>43</v>
      </c>
      <c r="H155" s="46">
        <v>11000</v>
      </c>
      <c r="I155" s="275" t="s">
        <v>799</v>
      </c>
      <c r="J155" s="275">
        <v>1.8</v>
      </c>
      <c r="K155" s="68" t="s">
        <v>14</v>
      </c>
      <c r="L155" s="68" t="s">
        <v>622</v>
      </c>
      <c r="M155" s="76">
        <v>3</v>
      </c>
      <c r="N155" s="59" t="s">
        <v>92</v>
      </c>
      <c r="O155" s="25" t="s">
        <v>800</v>
      </c>
      <c r="P155" s="291">
        <v>40238</v>
      </c>
      <c r="Q155" s="95">
        <v>40330</v>
      </c>
      <c r="R155" s="20">
        <f t="shared" si="8"/>
        <v>3</v>
      </c>
    </row>
    <row r="156" spans="1:18">
      <c r="A156" s="152" t="s">
        <v>66</v>
      </c>
      <c r="B156" s="13" t="s">
        <v>620</v>
      </c>
      <c r="C156" s="69" t="s">
        <v>650</v>
      </c>
      <c r="D156" s="298" t="s">
        <v>649</v>
      </c>
      <c r="E156" s="70" t="s">
        <v>648</v>
      </c>
      <c r="F156" s="70" t="s">
        <v>647</v>
      </c>
      <c r="G156" s="72" t="s">
        <v>51</v>
      </c>
      <c r="H156" s="73">
        <v>6000</v>
      </c>
      <c r="I156" s="71" t="s">
        <v>67</v>
      </c>
      <c r="J156" s="71" t="s">
        <v>83</v>
      </c>
      <c r="K156" s="36" t="s">
        <v>14</v>
      </c>
      <c r="L156" s="86">
        <v>40451</v>
      </c>
      <c r="M156" s="20">
        <f ca="1">DAYS360(IF(OR(K156="Immediate",K156&lt;TODAY()),TODAY(),K156),L156)/30</f>
        <v>-37.733333333333334</v>
      </c>
      <c r="N156" s="72" t="s">
        <v>254</v>
      </c>
      <c r="O156" s="21"/>
      <c r="P156" s="269">
        <v>40040</v>
      </c>
      <c r="Q156" s="95">
        <v>40330</v>
      </c>
      <c r="R156" s="20">
        <f t="shared" si="8"/>
        <v>9.5333333333333332</v>
      </c>
    </row>
    <row r="157" spans="1:18">
      <c r="A157" s="112" t="s">
        <v>16</v>
      </c>
      <c r="B157" s="112" t="s">
        <v>95</v>
      </c>
      <c r="C157" s="112" t="s">
        <v>257</v>
      </c>
      <c r="D157" s="299" t="s">
        <v>114</v>
      </c>
      <c r="E157" s="75" t="s">
        <v>256</v>
      </c>
      <c r="F157" s="75" t="s">
        <v>255</v>
      </c>
      <c r="G157" s="59" t="s">
        <v>51</v>
      </c>
      <c r="H157" s="46">
        <v>2466</v>
      </c>
      <c r="I157" s="38">
        <v>25</v>
      </c>
      <c r="J157" s="38" t="s">
        <v>83</v>
      </c>
      <c r="K157" s="68">
        <v>39783</v>
      </c>
      <c r="L157" s="36">
        <v>40451</v>
      </c>
      <c r="M157" s="76">
        <f ca="1">DAYS360(IF(OR(K157="Immediate",K157&lt;TODAY()),TODAY(),K157),L157)/30</f>
        <v>-37.733333333333334</v>
      </c>
      <c r="N157" s="59" t="s">
        <v>15</v>
      </c>
      <c r="O157" s="25" t="s">
        <v>69</v>
      </c>
      <c r="P157" s="271">
        <v>39752</v>
      </c>
      <c r="Q157" s="95">
        <v>40330</v>
      </c>
      <c r="R157" s="20">
        <f t="shared" si="8"/>
        <v>19.033333333333335</v>
      </c>
    </row>
    <row r="158" spans="1:18">
      <c r="A158" s="112" t="s">
        <v>16</v>
      </c>
      <c r="B158" s="74" t="s">
        <v>73</v>
      </c>
      <c r="C158" s="187" t="s">
        <v>243</v>
      </c>
      <c r="D158" s="298">
        <v>5124742400</v>
      </c>
      <c r="E158" s="69" t="s">
        <v>244</v>
      </c>
      <c r="F158" s="69" t="s">
        <v>245</v>
      </c>
      <c r="G158" s="72" t="s">
        <v>44</v>
      </c>
      <c r="H158" s="51">
        <v>28698</v>
      </c>
      <c r="I158" s="147">
        <v>23</v>
      </c>
      <c r="J158" s="71" t="s">
        <v>83</v>
      </c>
      <c r="K158" s="68" t="s">
        <v>14</v>
      </c>
      <c r="L158" s="80">
        <v>40482</v>
      </c>
      <c r="M158" s="76">
        <f ca="1">DAYS360(IF(OR(K158="Immediate",K158&lt;TODAY()),TODAY(),K158),L158)/30</f>
        <v>-36.700000000000003</v>
      </c>
      <c r="N158" s="72" t="s">
        <v>152</v>
      </c>
      <c r="O158" s="21"/>
      <c r="P158" s="271">
        <v>39692</v>
      </c>
      <c r="Q158" s="95">
        <v>40330</v>
      </c>
      <c r="R158" s="20">
        <f t="shared" si="8"/>
        <v>21</v>
      </c>
    </row>
    <row r="159" spans="1:18">
      <c r="A159" s="112" t="s">
        <v>16</v>
      </c>
      <c r="B159" s="112" t="s">
        <v>95</v>
      </c>
      <c r="C159" s="74" t="s">
        <v>120</v>
      </c>
      <c r="D159" s="299" t="s">
        <v>121</v>
      </c>
      <c r="E159" s="69" t="s">
        <v>122</v>
      </c>
      <c r="F159" s="69" t="s">
        <v>123</v>
      </c>
      <c r="G159" s="72" t="s">
        <v>44</v>
      </c>
      <c r="H159" s="73">
        <v>1725</v>
      </c>
      <c r="I159" s="71">
        <v>27</v>
      </c>
      <c r="J159" s="71" t="s">
        <v>45</v>
      </c>
      <c r="K159" s="36" t="s">
        <v>14</v>
      </c>
      <c r="L159" s="80">
        <v>40482</v>
      </c>
      <c r="M159" s="76">
        <f ca="1">DAYS360(IF(OR(K159="Immediate",K159&lt;TODAY()),TODAY(),K159),L159)/30</f>
        <v>-36.700000000000003</v>
      </c>
      <c r="N159" s="59" t="s">
        <v>15</v>
      </c>
      <c r="O159" s="25"/>
      <c r="P159" s="271">
        <v>39652</v>
      </c>
      <c r="Q159" s="95">
        <v>40330</v>
      </c>
      <c r="R159" s="20">
        <f t="shared" si="8"/>
        <v>22.266666666666666</v>
      </c>
    </row>
    <row r="160" spans="1:18">
      <c r="A160" s="112" t="s">
        <v>16</v>
      </c>
      <c r="B160" s="1" t="s">
        <v>802</v>
      </c>
      <c r="C160" s="112" t="s">
        <v>174</v>
      </c>
      <c r="D160" s="299" t="s">
        <v>175</v>
      </c>
      <c r="E160" s="75" t="s">
        <v>176</v>
      </c>
      <c r="F160" s="75" t="s">
        <v>177</v>
      </c>
      <c r="G160" s="59" t="s">
        <v>44</v>
      </c>
      <c r="H160" s="273">
        <f>4072-2200</f>
        <v>1872</v>
      </c>
      <c r="I160" s="38">
        <v>23</v>
      </c>
      <c r="J160" s="38" t="s">
        <v>83</v>
      </c>
      <c r="K160" s="68" t="s">
        <v>14</v>
      </c>
      <c r="L160" s="36">
        <v>42094</v>
      </c>
      <c r="M160" s="76">
        <f ca="1">DAYS360(IF(OR(K160="Immediate",K160&lt;TODAY()),TODAY(),K160),L160)/30</f>
        <v>16.3</v>
      </c>
      <c r="N160" s="59" t="s">
        <v>52</v>
      </c>
      <c r="O160" s="25" t="s">
        <v>178</v>
      </c>
      <c r="P160" s="271">
        <v>39692</v>
      </c>
      <c r="Q160" s="95">
        <v>40360</v>
      </c>
      <c r="R160" s="20">
        <f t="shared" si="8"/>
        <v>22</v>
      </c>
    </row>
    <row r="161" spans="1:18" ht="41.4">
      <c r="A161" s="3" t="s">
        <v>16</v>
      </c>
      <c r="B161" s="1" t="s">
        <v>727</v>
      </c>
      <c r="C161" s="1" t="s">
        <v>726</v>
      </c>
      <c r="D161" s="1" t="s">
        <v>725</v>
      </c>
      <c r="E161" s="3" t="s">
        <v>724</v>
      </c>
      <c r="F161" s="47" t="s">
        <v>723</v>
      </c>
      <c r="G161" s="8" t="s">
        <v>51</v>
      </c>
      <c r="H161" s="278">
        <v>1590</v>
      </c>
      <c r="I161" s="279">
        <v>17</v>
      </c>
      <c r="J161" s="38" t="s">
        <v>83</v>
      </c>
      <c r="K161" s="6" t="s">
        <v>14</v>
      </c>
      <c r="L161" s="6">
        <v>40694</v>
      </c>
      <c r="M161" s="24">
        <v>18</v>
      </c>
      <c r="N161" s="8" t="s">
        <v>254</v>
      </c>
      <c r="O161" s="25" t="s">
        <v>721</v>
      </c>
      <c r="P161" s="269">
        <v>40179</v>
      </c>
      <c r="Q161" s="95">
        <v>40360</v>
      </c>
      <c r="R161" s="20">
        <f t="shared" si="8"/>
        <v>6</v>
      </c>
    </row>
    <row r="162" spans="1:18">
      <c r="A162" s="112" t="s">
        <v>16</v>
      </c>
      <c r="B162" s="112" t="s">
        <v>392</v>
      </c>
      <c r="C162" s="112" t="s">
        <v>94</v>
      </c>
      <c r="D162" s="299" t="s">
        <v>319</v>
      </c>
      <c r="E162" s="75" t="s">
        <v>638</v>
      </c>
      <c r="F162" s="75" t="s">
        <v>638</v>
      </c>
      <c r="G162" s="59" t="s">
        <v>44</v>
      </c>
      <c r="H162" s="22">
        <v>2098</v>
      </c>
      <c r="I162" s="5">
        <v>13.5</v>
      </c>
      <c r="J162" s="38" t="s">
        <v>28</v>
      </c>
      <c r="K162" s="68" t="s">
        <v>14</v>
      </c>
      <c r="L162" s="78">
        <v>42582</v>
      </c>
      <c r="M162" s="76">
        <f ca="1">DAYS360(IF(OR(K162="Immediate",K162&lt;TODAY()),TODAY(),K162),L162)/30</f>
        <v>32.299999999999997</v>
      </c>
      <c r="N162" s="59" t="s">
        <v>22</v>
      </c>
      <c r="O162" s="25"/>
      <c r="P162" s="269">
        <v>40148</v>
      </c>
      <c r="Q162" s="95">
        <v>40360</v>
      </c>
      <c r="R162" s="20">
        <f t="shared" si="8"/>
        <v>7</v>
      </c>
    </row>
    <row r="163" spans="1:18">
      <c r="A163" s="3" t="s">
        <v>16</v>
      </c>
      <c r="B163" s="1" t="s">
        <v>802</v>
      </c>
      <c r="C163" s="1" t="s">
        <v>174</v>
      </c>
      <c r="D163" s="1" t="s">
        <v>175</v>
      </c>
      <c r="E163" s="3" t="s">
        <v>803</v>
      </c>
      <c r="F163" s="3" t="s">
        <v>804</v>
      </c>
      <c r="G163" s="8" t="s">
        <v>51</v>
      </c>
      <c r="H163" s="273">
        <v>7997</v>
      </c>
      <c r="I163" s="280">
        <v>13</v>
      </c>
      <c r="J163" s="77" t="s">
        <v>28</v>
      </c>
      <c r="K163" s="6" t="s">
        <v>14</v>
      </c>
      <c r="L163" s="19">
        <v>40847</v>
      </c>
      <c r="M163" s="20">
        <f ca="1">DAYS360(IF(OR(K163="Immediate",K163&lt;TODAY()),TODAY(),K163),L163)/30</f>
        <v>-24.7</v>
      </c>
      <c r="N163" s="8" t="s">
        <v>43</v>
      </c>
      <c r="O163" s="296" t="s">
        <v>839</v>
      </c>
      <c r="P163" s="269">
        <v>40252</v>
      </c>
      <c r="Q163" s="95">
        <v>40360</v>
      </c>
      <c r="R163" s="20">
        <f t="shared" si="8"/>
        <v>3.5333333333333332</v>
      </c>
    </row>
    <row r="164" spans="1:18">
      <c r="A164" s="3" t="s">
        <v>296</v>
      </c>
      <c r="B164" s="13" t="s">
        <v>671</v>
      </c>
      <c r="C164" s="14" t="s">
        <v>672</v>
      </c>
      <c r="D164" s="14" t="s">
        <v>698</v>
      </c>
      <c r="E164" s="13" t="s">
        <v>699</v>
      </c>
      <c r="F164" s="13" t="s">
        <v>700</v>
      </c>
      <c r="G164" s="28" t="s">
        <v>44</v>
      </c>
      <c r="H164" s="51">
        <v>1438</v>
      </c>
      <c r="I164" s="147">
        <v>24</v>
      </c>
      <c r="J164" s="149" t="s">
        <v>83</v>
      </c>
      <c r="K164" s="19" t="s">
        <v>14</v>
      </c>
      <c r="L164" s="19" t="s">
        <v>701</v>
      </c>
      <c r="M164" s="20" t="s">
        <v>701</v>
      </c>
      <c r="N164" s="8" t="s">
        <v>15</v>
      </c>
      <c r="O164" s="21" t="s">
        <v>702</v>
      </c>
      <c r="P164" s="269">
        <v>40132</v>
      </c>
      <c r="Q164" s="95">
        <v>40374</v>
      </c>
      <c r="R164" s="20">
        <f t="shared" si="8"/>
        <v>8</v>
      </c>
    </row>
    <row r="165" spans="1:18" ht="114.6">
      <c r="A165" s="3" t="s">
        <v>16</v>
      </c>
      <c r="B165" s="1" t="s">
        <v>671</v>
      </c>
      <c r="C165" s="1" t="s">
        <v>672</v>
      </c>
      <c r="D165" s="1" t="s">
        <v>673</v>
      </c>
      <c r="E165" s="1" t="s">
        <v>676</v>
      </c>
      <c r="F165" s="1" t="s">
        <v>674</v>
      </c>
      <c r="G165" s="8" t="s">
        <v>44</v>
      </c>
      <c r="H165" s="264">
        <v>9387</v>
      </c>
      <c r="I165" s="265">
        <v>15</v>
      </c>
      <c r="J165" s="38" t="s">
        <v>28</v>
      </c>
      <c r="K165" s="6">
        <v>40148</v>
      </c>
      <c r="L165" s="266">
        <v>40999</v>
      </c>
      <c r="M165" s="20">
        <f ca="1">DAYS360(IF(OR(K165="Immediate",K165&lt;TODAY()),TODAY(),K165),L165)/30</f>
        <v>-19.7</v>
      </c>
      <c r="N165" s="8" t="s">
        <v>22</v>
      </c>
      <c r="O165" s="263" t="s">
        <v>675</v>
      </c>
      <c r="P165" s="269">
        <v>40101</v>
      </c>
      <c r="Q165" s="95">
        <v>40374</v>
      </c>
      <c r="R165" s="20">
        <f t="shared" si="8"/>
        <v>9</v>
      </c>
    </row>
    <row r="166" spans="1:18" ht="61.8">
      <c r="A166" s="112" t="s">
        <v>16</v>
      </c>
      <c r="B166" s="75" t="s">
        <v>193</v>
      </c>
      <c r="C166" s="181" t="s">
        <v>862</v>
      </c>
      <c r="D166" s="198" t="s">
        <v>497</v>
      </c>
      <c r="E166" s="39" t="s">
        <v>498</v>
      </c>
      <c r="F166" s="9" t="s">
        <v>499</v>
      </c>
      <c r="G166" s="72" t="s">
        <v>51</v>
      </c>
      <c r="H166" s="46">
        <v>5515</v>
      </c>
      <c r="I166" s="38">
        <v>18</v>
      </c>
      <c r="J166" s="38" t="s">
        <v>83</v>
      </c>
      <c r="K166" s="6" t="s">
        <v>14</v>
      </c>
      <c r="L166" s="6">
        <v>40968</v>
      </c>
      <c r="M166" s="24">
        <f ca="1">DAYS360(IF(OR(K166="Immediate",K166&lt;TODAY()),TODAY(),K166),L166)/30</f>
        <v>-20.766666666666666</v>
      </c>
      <c r="N166" s="8" t="s">
        <v>15</v>
      </c>
      <c r="O166" s="25" t="s">
        <v>763</v>
      </c>
      <c r="P166" s="271">
        <v>40252</v>
      </c>
      <c r="Q166" s="95">
        <v>40374</v>
      </c>
      <c r="R166" s="20">
        <f t="shared" si="8"/>
        <v>4</v>
      </c>
    </row>
    <row r="167" spans="1:18" ht="39.6">
      <c r="A167" s="112" t="s">
        <v>16</v>
      </c>
      <c r="B167" s="75" t="s">
        <v>30</v>
      </c>
      <c r="C167" s="75" t="s">
        <v>366</v>
      </c>
      <c r="D167" s="299" t="s">
        <v>111</v>
      </c>
      <c r="E167" s="35" t="s">
        <v>409</v>
      </c>
      <c r="F167" s="35" t="s">
        <v>410</v>
      </c>
      <c r="G167" s="59" t="s">
        <v>51</v>
      </c>
      <c r="H167" s="142">
        <v>1200</v>
      </c>
      <c r="I167" s="38">
        <v>22</v>
      </c>
      <c r="J167" s="38" t="s">
        <v>83</v>
      </c>
      <c r="K167" s="68" t="s">
        <v>14</v>
      </c>
      <c r="L167" s="68">
        <v>40724</v>
      </c>
      <c r="M167" s="76">
        <f ca="1">DAYS360(IF(OR(K167="Immediate",K167&lt;TODAY()),TODAY(),K167),L167)/30</f>
        <v>-28.733333333333334</v>
      </c>
      <c r="N167" s="59" t="s">
        <v>52</v>
      </c>
      <c r="O167" s="25" t="s">
        <v>411</v>
      </c>
      <c r="P167" s="230">
        <v>39888</v>
      </c>
      <c r="Q167" s="95">
        <v>40391</v>
      </c>
      <c r="R167" s="20">
        <f t="shared" si="8"/>
        <v>16.5</v>
      </c>
    </row>
    <row r="168" spans="1:18" ht="39.6">
      <c r="A168" s="112" t="s">
        <v>16</v>
      </c>
      <c r="B168" s="75" t="s">
        <v>30</v>
      </c>
      <c r="C168" s="75" t="s">
        <v>366</v>
      </c>
      <c r="D168" s="299" t="s">
        <v>111</v>
      </c>
      <c r="E168" s="35" t="s">
        <v>412</v>
      </c>
      <c r="F168" s="35" t="s">
        <v>413</v>
      </c>
      <c r="G168" s="59" t="s">
        <v>51</v>
      </c>
      <c r="H168" s="142">
        <v>37561</v>
      </c>
      <c r="I168" s="38" t="s">
        <v>67</v>
      </c>
      <c r="J168" s="38" t="s">
        <v>28</v>
      </c>
      <c r="K168" s="68" t="s">
        <v>14</v>
      </c>
      <c r="L168" s="68">
        <v>41790</v>
      </c>
      <c r="M168" s="76">
        <f ca="1">DAYS360(IF(OR(K168="Immediate",K168&lt;TODAY()),TODAY(),K168),L168)/30</f>
        <v>6.3</v>
      </c>
      <c r="N168" s="59" t="s">
        <v>254</v>
      </c>
      <c r="O168" s="25"/>
      <c r="P168" s="230">
        <v>39888</v>
      </c>
      <c r="Q168" s="95">
        <v>40391</v>
      </c>
      <c r="R168" s="20">
        <f t="shared" si="8"/>
        <v>16.5</v>
      </c>
    </row>
    <row r="169" spans="1:18" ht="112.8">
      <c r="A169" s="112" t="s">
        <v>16</v>
      </c>
      <c r="B169" s="75" t="s">
        <v>193</v>
      </c>
      <c r="C169" s="181" t="s">
        <v>759</v>
      </c>
      <c r="D169" s="198" t="s">
        <v>760</v>
      </c>
      <c r="E169" s="39" t="s">
        <v>26</v>
      </c>
      <c r="F169" s="9" t="s">
        <v>477</v>
      </c>
      <c r="G169" s="72" t="s">
        <v>44</v>
      </c>
      <c r="H169" s="46">
        <v>7023</v>
      </c>
      <c r="I169" s="148">
        <v>19.5</v>
      </c>
      <c r="J169" s="38" t="s">
        <v>83</v>
      </c>
      <c r="K169" s="6" t="s">
        <v>14</v>
      </c>
      <c r="L169" s="6" t="s">
        <v>761</v>
      </c>
      <c r="M169" s="24" t="s">
        <v>339</v>
      </c>
      <c r="N169" s="28" t="s">
        <v>22</v>
      </c>
      <c r="O169" s="25" t="s">
        <v>762</v>
      </c>
      <c r="P169" s="271">
        <v>40252</v>
      </c>
      <c r="Q169" s="95">
        <v>40405</v>
      </c>
      <c r="R169" s="20">
        <f t="shared" si="8"/>
        <v>5</v>
      </c>
    </row>
    <row r="170" spans="1:18" ht="21">
      <c r="A170" s="35" t="s">
        <v>16</v>
      </c>
      <c r="B170" s="75" t="s">
        <v>859</v>
      </c>
      <c r="C170" s="75" t="s">
        <v>858</v>
      </c>
      <c r="D170" s="141">
        <v>335.38</v>
      </c>
      <c r="E170" s="112" t="s">
        <v>857</v>
      </c>
      <c r="F170" s="112" t="s">
        <v>857</v>
      </c>
      <c r="G170" s="59" t="s">
        <v>44</v>
      </c>
      <c r="H170" s="46">
        <v>12078</v>
      </c>
      <c r="I170" s="148">
        <v>25</v>
      </c>
      <c r="J170" s="38" t="s">
        <v>856</v>
      </c>
      <c r="K170" s="68" t="s">
        <v>14</v>
      </c>
      <c r="L170" s="68">
        <v>40786</v>
      </c>
      <c r="M170" s="76">
        <v>2</v>
      </c>
      <c r="N170" s="59" t="s">
        <v>43</v>
      </c>
      <c r="O170" s="25" t="s">
        <v>855</v>
      </c>
      <c r="P170" s="269">
        <v>40360</v>
      </c>
      <c r="Q170" s="95">
        <v>40405</v>
      </c>
      <c r="R170" s="20">
        <f t="shared" si="8"/>
        <v>1.4666666666666666</v>
      </c>
    </row>
    <row r="171" spans="1:18">
      <c r="A171" s="3" t="s">
        <v>792</v>
      </c>
      <c r="B171" s="1" t="s">
        <v>793</v>
      </c>
      <c r="C171" s="1" t="s">
        <v>793</v>
      </c>
      <c r="D171" s="1" t="s">
        <v>794</v>
      </c>
      <c r="E171" s="3" t="s">
        <v>795</v>
      </c>
      <c r="F171" s="3" t="s">
        <v>796</v>
      </c>
      <c r="G171" s="8"/>
      <c r="H171" s="278">
        <v>1000</v>
      </c>
      <c r="I171" s="279">
        <v>18</v>
      </c>
      <c r="J171" s="77" t="s">
        <v>45</v>
      </c>
      <c r="K171" s="6" t="s">
        <v>14</v>
      </c>
      <c r="L171" s="6">
        <v>40543</v>
      </c>
      <c r="M171" s="24">
        <f t="shared" ref="M171:M189" ca="1" si="11">DAYS360(IF(OR(K171="Immediate",K171&lt;TODAY()),TODAY(),K171),L171)/30</f>
        <v>-34.700000000000003</v>
      </c>
      <c r="N171" s="8" t="s">
        <v>52</v>
      </c>
      <c r="O171" s="25"/>
      <c r="P171" s="269">
        <v>40210</v>
      </c>
      <c r="Q171" s="95">
        <v>40405</v>
      </c>
      <c r="R171" s="20">
        <f t="shared" si="8"/>
        <v>6.4666666666666668</v>
      </c>
    </row>
    <row r="172" spans="1:18" ht="81.599999999999994">
      <c r="A172" s="112" t="s">
        <v>296</v>
      </c>
      <c r="B172" s="75" t="s">
        <v>193</v>
      </c>
      <c r="C172" s="181" t="s">
        <v>862</v>
      </c>
      <c r="D172" s="198" t="s">
        <v>497</v>
      </c>
      <c r="E172" s="240" t="s">
        <v>490</v>
      </c>
      <c r="F172" s="181" t="s">
        <v>491</v>
      </c>
      <c r="G172" s="72" t="s">
        <v>51</v>
      </c>
      <c r="H172" s="183">
        <v>10375</v>
      </c>
      <c r="I172" s="196">
        <v>7.92</v>
      </c>
      <c r="J172" s="38" t="s">
        <v>757</v>
      </c>
      <c r="K172" s="6" t="s">
        <v>14</v>
      </c>
      <c r="L172" s="316">
        <v>40543</v>
      </c>
      <c r="M172" s="24">
        <f t="shared" ca="1" si="11"/>
        <v>-34.700000000000003</v>
      </c>
      <c r="N172" s="28" t="s">
        <v>254</v>
      </c>
      <c r="O172" s="185" t="s">
        <v>492</v>
      </c>
      <c r="P172" s="271">
        <v>40252</v>
      </c>
      <c r="Q172" s="95">
        <v>40405</v>
      </c>
      <c r="R172" s="20">
        <f t="shared" si="8"/>
        <v>5</v>
      </c>
    </row>
    <row r="173" spans="1:18">
      <c r="A173" s="112" t="s">
        <v>16</v>
      </c>
      <c r="B173" s="1" t="s">
        <v>802</v>
      </c>
      <c r="C173" s="74" t="s">
        <v>182</v>
      </c>
      <c r="D173" s="298" t="s">
        <v>183</v>
      </c>
      <c r="E173" s="69" t="s">
        <v>220</v>
      </c>
      <c r="F173" s="69" t="s">
        <v>221</v>
      </c>
      <c r="G173" s="72" t="s">
        <v>44</v>
      </c>
      <c r="H173" s="51">
        <v>2694</v>
      </c>
      <c r="I173" s="71">
        <v>23.5</v>
      </c>
      <c r="J173" s="38" t="s">
        <v>83</v>
      </c>
      <c r="K173" s="36" t="s">
        <v>14</v>
      </c>
      <c r="L173" s="36">
        <v>40543</v>
      </c>
      <c r="M173" s="76">
        <f t="shared" ca="1" si="11"/>
        <v>-34.700000000000003</v>
      </c>
      <c r="N173" s="72" t="s">
        <v>15</v>
      </c>
      <c r="O173" s="21"/>
      <c r="P173" s="271">
        <v>39652</v>
      </c>
      <c r="Q173" s="95">
        <v>40405</v>
      </c>
      <c r="R173" s="20">
        <f t="shared" si="8"/>
        <v>24.733333333333334</v>
      </c>
    </row>
    <row r="174" spans="1:18" ht="115.2">
      <c r="A174" s="112" t="s">
        <v>16</v>
      </c>
      <c r="B174" s="75" t="s">
        <v>137</v>
      </c>
      <c r="C174" s="75" t="s">
        <v>138</v>
      </c>
      <c r="D174" s="299">
        <v>4781711</v>
      </c>
      <c r="E174" s="50" t="s">
        <v>393</v>
      </c>
      <c r="F174" s="112" t="s">
        <v>513</v>
      </c>
      <c r="G174" s="59" t="s">
        <v>44</v>
      </c>
      <c r="H174" s="46">
        <v>8252</v>
      </c>
      <c r="I174" s="38">
        <v>16</v>
      </c>
      <c r="J174" s="38" t="s">
        <v>28</v>
      </c>
      <c r="K174" s="68" t="s">
        <v>14</v>
      </c>
      <c r="L174" s="203">
        <v>40574</v>
      </c>
      <c r="M174" s="76">
        <f t="shared" ca="1" si="11"/>
        <v>-33.700000000000003</v>
      </c>
      <c r="N174" s="59" t="s">
        <v>135</v>
      </c>
      <c r="O174" s="231" t="s">
        <v>605</v>
      </c>
      <c r="P174" s="271">
        <v>40283</v>
      </c>
      <c r="Q174" s="95">
        <v>40405</v>
      </c>
      <c r="R174" s="20">
        <f t="shared" si="8"/>
        <v>4</v>
      </c>
    </row>
    <row r="175" spans="1:18" ht="52.8">
      <c r="A175" s="112" t="s">
        <v>16</v>
      </c>
      <c r="B175" s="75" t="s">
        <v>137</v>
      </c>
      <c r="C175" s="9" t="s">
        <v>816</v>
      </c>
      <c r="D175" s="299">
        <v>4781711</v>
      </c>
      <c r="E175" s="1" t="s">
        <v>817</v>
      </c>
      <c r="F175" s="1" t="s">
        <v>818</v>
      </c>
      <c r="G175" s="8" t="s">
        <v>51</v>
      </c>
      <c r="H175" s="278">
        <v>1066</v>
      </c>
      <c r="I175" s="280">
        <v>20</v>
      </c>
      <c r="J175" s="280" t="s">
        <v>83</v>
      </c>
      <c r="K175" s="6" t="s">
        <v>14</v>
      </c>
      <c r="L175" s="293">
        <v>40602</v>
      </c>
      <c r="M175" s="24">
        <f t="shared" ca="1" si="11"/>
        <v>-32.799999999999997</v>
      </c>
      <c r="N175" s="8" t="s">
        <v>15</v>
      </c>
      <c r="O175" s="9" t="s">
        <v>819</v>
      </c>
      <c r="P175" s="271">
        <v>40283</v>
      </c>
      <c r="Q175" s="95">
        <v>40405</v>
      </c>
      <c r="R175" s="20">
        <f t="shared" si="8"/>
        <v>4</v>
      </c>
    </row>
    <row r="176" spans="1:18" ht="41.4">
      <c r="A176" s="112" t="s">
        <v>16</v>
      </c>
      <c r="B176" s="75" t="s">
        <v>30</v>
      </c>
      <c r="C176" s="75" t="s">
        <v>263</v>
      </c>
      <c r="D176" s="299" t="s">
        <v>264</v>
      </c>
      <c r="E176" s="112" t="s">
        <v>427</v>
      </c>
      <c r="F176" s="112" t="s">
        <v>428</v>
      </c>
      <c r="G176" s="59" t="s">
        <v>44</v>
      </c>
      <c r="H176" s="46">
        <v>10186</v>
      </c>
      <c r="I176" s="194">
        <v>15</v>
      </c>
      <c r="J176" s="258">
        <v>13.92</v>
      </c>
      <c r="K176" s="68">
        <v>40603</v>
      </c>
      <c r="L176" s="68">
        <v>40816</v>
      </c>
      <c r="M176" s="76">
        <f t="shared" ca="1" si="11"/>
        <v>-25.733333333333334</v>
      </c>
      <c r="N176" s="59" t="s">
        <v>22</v>
      </c>
      <c r="O176" s="25" t="s">
        <v>466</v>
      </c>
      <c r="P176" s="230">
        <v>39934</v>
      </c>
      <c r="Q176" s="95">
        <v>40405</v>
      </c>
      <c r="R176" s="20">
        <f t="shared" si="8"/>
        <v>15.466666666666667</v>
      </c>
    </row>
    <row r="177" spans="1:18">
      <c r="A177" s="35" t="s">
        <v>16</v>
      </c>
      <c r="B177" s="75" t="s">
        <v>33</v>
      </c>
      <c r="C177" s="75" t="s">
        <v>840</v>
      </c>
      <c r="D177" s="299">
        <v>3285600</v>
      </c>
      <c r="E177" s="112" t="s">
        <v>841</v>
      </c>
      <c r="F177" s="112" t="s">
        <v>842</v>
      </c>
      <c r="G177" s="59" t="s">
        <v>44</v>
      </c>
      <c r="H177" s="46">
        <v>3339</v>
      </c>
      <c r="I177" s="148">
        <v>16</v>
      </c>
      <c r="J177" s="38" t="s">
        <v>45</v>
      </c>
      <c r="K177" s="68" t="s">
        <v>14</v>
      </c>
      <c r="L177" s="68">
        <v>40633</v>
      </c>
      <c r="M177" s="76">
        <f t="shared" ca="1" si="11"/>
        <v>-31.7</v>
      </c>
      <c r="N177" s="59" t="s">
        <v>52</v>
      </c>
      <c r="O177" s="25" t="s">
        <v>843</v>
      </c>
      <c r="P177" s="301">
        <v>40330</v>
      </c>
      <c r="Q177" s="95">
        <v>40405</v>
      </c>
      <c r="R177" s="20">
        <f t="shared" si="8"/>
        <v>2.4666666666666668</v>
      </c>
    </row>
    <row r="178" spans="1:18" ht="39.6">
      <c r="A178" s="112" t="s">
        <v>16</v>
      </c>
      <c r="B178" s="75" t="s">
        <v>137</v>
      </c>
      <c r="C178" s="75" t="s">
        <v>138</v>
      </c>
      <c r="D178" s="299">
        <v>4781711</v>
      </c>
      <c r="E178" s="50" t="s">
        <v>524</v>
      </c>
      <c r="F178" s="112" t="s">
        <v>525</v>
      </c>
      <c r="G178" s="59" t="s">
        <v>51</v>
      </c>
      <c r="H178" s="46">
        <v>2075</v>
      </c>
      <c r="I178" s="38">
        <v>13</v>
      </c>
      <c r="J178" s="190" t="s">
        <v>335</v>
      </c>
      <c r="K178" s="68" t="s">
        <v>14</v>
      </c>
      <c r="L178" s="203">
        <v>40633</v>
      </c>
      <c r="M178" s="76">
        <f t="shared" ca="1" si="11"/>
        <v>-31.7</v>
      </c>
      <c r="N178" s="59" t="s">
        <v>254</v>
      </c>
      <c r="O178" s="193" t="s">
        <v>526</v>
      </c>
      <c r="P178" s="271">
        <v>40283</v>
      </c>
      <c r="Q178" s="95">
        <v>40405</v>
      </c>
      <c r="R178" s="20">
        <f t="shared" si="8"/>
        <v>4</v>
      </c>
    </row>
    <row r="179" spans="1:18" ht="72">
      <c r="A179" s="112" t="s">
        <v>16</v>
      </c>
      <c r="B179" s="13" t="s">
        <v>193</v>
      </c>
      <c r="C179" s="60" t="s">
        <v>812</v>
      </c>
      <c r="D179" s="60" t="s">
        <v>813</v>
      </c>
      <c r="E179" s="13" t="s">
        <v>406</v>
      </c>
      <c r="F179" s="61" t="s">
        <v>814</v>
      </c>
      <c r="G179" s="28" t="s">
        <v>44</v>
      </c>
      <c r="H179" s="73">
        <v>20687</v>
      </c>
      <c r="I179" s="71" t="s">
        <v>67</v>
      </c>
      <c r="J179" s="71" t="s">
        <v>67</v>
      </c>
      <c r="K179" s="19" t="s">
        <v>14</v>
      </c>
      <c r="L179" s="19">
        <v>40663</v>
      </c>
      <c r="M179" s="20">
        <f t="shared" ca="1" si="11"/>
        <v>-30.733333333333334</v>
      </c>
      <c r="N179" s="28" t="s">
        <v>135</v>
      </c>
      <c r="O179" s="21" t="s">
        <v>815</v>
      </c>
      <c r="P179" s="271">
        <v>40252</v>
      </c>
      <c r="Q179" s="95">
        <v>40405</v>
      </c>
      <c r="R179" s="20">
        <f t="shared" si="8"/>
        <v>5</v>
      </c>
    </row>
    <row r="180" spans="1:18">
      <c r="A180" s="112" t="s">
        <v>16</v>
      </c>
      <c r="B180" s="112" t="s">
        <v>33</v>
      </c>
      <c r="C180" s="50" t="s">
        <v>310</v>
      </c>
      <c r="D180" s="299" t="s">
        <v>34</v>
      </c>
      <c r="E180" s="209" t="s">
        <v>39</v>
      </c>
      <c r="F180" s="209" t="s">
        <v>40</v>
      </c>
      <c r="G180" s="210" t="s">
        <v>44</v>
      </c>
      <c r="H180" s="46">
        <v>56413</v>
      </c>
      <c r="I180" s="38" t="s">
        <v>67</v>
      </c>
      <c r="J180" s="38" t="s">
        <v>28</v>
      </c>
      <c r="K180" s="68" t="s">
        <v>14</v>
      </c>
      <c r="L180" s="83">
        <v>41060</v>
      </c>
      <c r="M180" s="76">
        <f t="shared" ca="1" si="11"/>
        <v>-17.7</v>
      </c>
      <c r="N180" s="59" t="s">
        <v>15</v>
      </c>
      <c r="O180" s="25" t="s">
        <v>41</v>
      </c>
      <c r="P180" s="271">
        <v>39706</v>
      </c>
      <c r="Q180" s="95">
        <v>40422</v>
      </c>
      <c r="R180" s="20">
        <f t="shared" si="8"/>
        <v>23.533333333333335</v>
      </c>
    </row>
    <row r="181" spans="1:18">
      <c r="A181" t="s">
        <v>16</v>
      </c>
      <c r="B181" s="1" t="s">
        <v>73</v>
      </c>
      <c r="C181" s="1" t="s">
        <v>875</v>
      </c>
      <c r="D181" s="2" t="s">
        <v>75</v>
      </c>
      <c r="E181" s="47" t="s">
        <v>874</v>
      </c>
      <c r="F181" s="47" t="s">
        <v>873</v>
      </c>
      <c r="G181" s="8" t="s">
        <v>44</v>
      </c>
      <c r="H181" s="278">
        <v>7527</v>
      </c>
      <c r="I181" s="280">
        <v>16</v>
      </c>
      <c r="J181" s="77" t="s">
        <v>45</v>
      </c>
      <c r="K181" s="6" t="s">
        <v>14</v>
      </c>
      <c r="L181" s="6">
        <v>40754</v>
      </c>
      <c r="M181" s="20">
        <f t="shared" ca="1" si="11"/>
        <v>-27.733333333333334</v>
      </c>
      <c r="N181" s="8" t="s">
        <v>52</v>
      </c>
      <c r="O181" s="25" t="s">
        <v>423</v>
      </c>
      <c r="P181" s="269">
        <v>40391</v>
      </c>
      <c r="Q181" s="95">
        <v>40436</v>
      </c>
      <c r="R181" s="20">
        <f t="shared" si="8"/>
        <v>1.4666666666666666</v>
      </c>
    </row>
    <row r="182" spans="1:18" ht="31.2">
      <c r="A182" s="3" t="s">
        <v>16</v>
      </c>
      <c r="B182" s="1" t="s">
        <v>30</v>
      </c>
      <c r="C182" s="1" t="s">
        <v>683</v>
      </c>
      <c r="D182" s="1" t="s">
        <v>684</v>
      </c>
      <c r="E182" s="3" t="s">
        <v>208</v>
      </c>
      <c r="F182" s="3" t="s">
        <v>685</v>
      </c>
      <c r="G182" s="8" t="s">
        <v>44</v>
      </c>
      <c r="H182" s="273">
        <v>9003</v>
      </c>
      <c r="I182" s="38">
        <v>17.5</v>
      </c>
      <c r="J182" s="38" t="s">
        <v>45</v>
      </c>
      <c r="K182" s="6">
        <v>40148</v>
      </c>
      <c r="L182" s="19">
        <v>40848</v>
      </c>
      <c r="M182" s="24">
        <f t="shared" ca="1" si="11"/>
        <v>-24.7</v>
      </c>
      <c r="N182" s="8" t="s">
        <v>15</v>
      </c>
      <c r="O182" s="25" t="s">
        <v>686</v>
      </c>
      <c r="P182" s="269">
        <v>40101</v>
      </c>
      <c r="Q182" s="95">
        <v>40436</v>
      </c>
      <c r="R182" s="20">
        <f t="shared" si="8"/>
        <v>11</v>
      </c>
    </row>
    <row r="183" spans="1:18" ht="61.2">
      <c r="A183" s="3" t="s">
        <v>16</v>
      </c>
      <c r="B183" s="13" t="s">
        <v>193</v>
      </c>
      <c r="C183" s="181" t="s">
        <v>500</v>
      </c>
      <c r="D183" s="198" t="s">
        <v>501</v>
      </c>
      <c r="E183" s="240" t="s">
        <v>755</v>
      </c>
      <c r="F183" s="61" t="s">
        <v>756</v>
      </c>
      <c r="G183" s="28" t="s">
        <v>51</v>
      </c>
      <c r="H183" s="183">
        <v>27700</v>
      </c>
      <c r="I183" s="317">
        <v>18</v>
      </c>
      <c r="J183" s="318" t="s">
        <v>502</v>
      </c>
      <c r="K183" s="6" t="s">
        <v>14</v>
      </c>
      <c r="L183" s="6">
        <v>42094</v>
      </c>
      <c r="M183" s="76">
        <f t="shared" ca="1" si="11"/>
        <v>16.3</v>
      </c>
      <c r="N183" s="8" t="s">
        <v>135</v>
      </c>
      <c r="O183" s="185" t="s">
        <v>503</v>
      </c>
      <c r="P183" s="271">
        <v>40422</v>
      </c>
      <c r="Q183" s="95">
        <v>40436</v>
      </c>
      <c r="R183" s="20">
        <f t="shared" si="8"/>
        <v>0.46666666666666667</v>
      </c>
    </row>
    <row r="184" spans="1:18" ht="51.6">
      <c r="A184" s="3" t="s">
        <v>16</v>
      </c>
      <c r="B184" s="13" t="s">
        <v>193</v>
      </c>
      <c r="C184" s="181" t="s">
        <v>861</v>
      </c>
      <c r="D184" s="198" t="s">
        <v>481</v>
      </c>
      <c r="E184" s="289" t="s">
        <v>678</v>
      </c>
      <c r="F184" s="61" t="s">
        <v>679</v>
      </c>
      <c r="G184" s="28" t="s">
        <v>44</v>
      </c>
      <c r="H184" s="183">
        <v>5825</v>
      </c>
      <c r="I184" s="317">
        <v>24</v>
      </c>
      <c r="J184" s="38" t="s">
        <v>83</v>
      </c>
      <c r="K184" s="6" t="s">
        <v>14</v>
      </c>
      <c r="L184" s="6">
        <v>41061</v>
      </c>
      <c r="M184" s="76">
        <f t="shared" ca="1" si="11"/>
        <v>-17.7</v>
      </c>
      <c r="N184" s="8" t="s">
        <v>22</v>
      </c>
      <c r="O184" s="21" t="s">
        <v>752</v>
      </c>
      <c r="P184" s="271">
        <v>40422</v>
      </c>
      <c r="Q184" s="95">
        <v>40436</v>
      </c>
      <c r="R184" s="20">
        <f t="shared" si="8"/>
        <v>0.46666666666666667</v>
      </c>
    </row>
    <row r="185" spans="1:18">
      <c r="A185" s="112" t="s">
        <v>16</v>
      </c>
      <c r="B185" s="70" t="s">
        <v>30</v>
      </c>
      <c r="C185" s="69" t="s">
        <v>429</v>
      </c>
      <c r="D185" s="298" t="s">
        <v>98</v>
      </c>
      <c r="E185" s="70" t="s">
        <v>433</v>
      </c>
      <c r="F185" s="70" t="s">
        <v>434</v>
      </c>
      <c r="G185" s="72" t="s">
        <v>44</v>
      </c>
      <c r="H185" s="51">
        <v>6012</v>
      </c>
      <c r="I185" s="147">
        <v>18</v>
      </c>
      <c r="J185" s="38" t="s">
        <v>28</v>
      </c>
      <c r="K185" s="36" t="s">
        <v>14</v>
      </c>
      <c r="L185" s="36">
        <v>41151</v>
      </c>
      <c r="M185" s="76">
        <f t="shared" ca="1" si="11"/>
        <v>-14.733333333333333</v>
      </c>
      <c r="N185" s="72" t="s">
        <v>52</v>
      </c>
      <c r="O185" s="175">
        <v>39934</v>
      </c>
      <c r="P185" s="230">
        <v>39934</v>
      </c>
      <c r="Q185" s="95">
        <v>40436</v>
      </c>
      <c r="R185" s="20">
        <f t="shared" si="8"/>
        <v>16.466666666666665</v>
      </c>
    </row>
    <row r="186" spans="1:18" ht="21">
      <c r="A186" s="112" t="s">
        <v>16</v>
      </c>
      <c r="B186" s="70" t="s">
        <v>33</v>
      </c>
      <c r="C186" s="69" t="s">
        <v>575</v>
      </c>
      <c r="D186" s="298" t="s">
        <v>34</v>
      </c>
      <c r="E186" s="70" t="s">
        <v>312</v>
      </c>
      <c r="F186" s="70" t="s">
        <v>313</v>
      </c>
      <c r="G186" s="72" t="s">
        <v>44</v>
      </c>
      <c r="H186" s="51">
        <v>1630</v>
      </c>
      <c r="I186" s="71" t="s">
        <v>67</v>
      </c>
      <c r="J186" s="38" t="s">
        <v>28</v>
      </c>
      <c r="K186" s="36" t="s">
        <v>14</v>
      </c>
      <c r="L186" s="203">
        <v>41365</v>
      </c>
      <c r="M186" s="76">
        <f t="shared" ca="1" si="11"/>
        <v>-7.7</v>
      </c>
      <c r="N186" s="59" t="s">
        <v>22</v>
      </c>
      <c r="O186" s="21" t="s">
        <v>582</v>
      </c>
      <c r="P186" s="271">
        <v>39994</v>
      </c>
      <c r="Q186" s="95">
        <v>40466</v>
      </c>
      <c r="R186" s="20">
        <f t="shared" si="8"/>
        <v>15.5</v>
      </c>
    </row>
    <row r="187" spans="1:18" ht="133.19999999999999">
      <c r="A187" t="s">
        <v>16</v>
      </c>
      <c r="B187" s="1" t="s">
        <v>193</v>
      </c>
      <c r="C187" s="32" t="s">
        <v>812</v>
      </c>
      <c r="D187" s="32" t="s">
        <v>813</v>
      </c>
      <c r="E187" s="3" t="s">
        <v>236</v>
      </c>
      <c r="F187" s="9" t="s">
        <v>887</v>
      </c>
      <c r="G187" s="8" t="s">
        <v>44</v>
      </c>
      <c r="H187" s="315">
        <v>15749</v>
      </c>
      <c r="I187" s="331">
        <v>15</v>
      </c>
      <c r="J187" s="38" t="s">
        <v>28</v>
      </c>
      <c r="K187" s="6" t="s">
        <v>14</v>
      </c>
      <c r="L187" s="19">
        <v>41639</v>
      </c>
      <c r="M187" s="76">
        <f t="shared" ca="1" si="11"/>
        <v>1.3</v>
      </c>
      <c r="N187" s="8" t="s">
        <v>22</v>
      </c>
      <c r="O187" s="21" t="s">
        <v>889</v>
      </c>
      <c r="P187" s="271">
        <v>40422</v>
      </c>
      <c r="Q187" s="95">
        <v>40483</v>
      </c>
      <c r="R187" s="20">
        <f t="shared" si="8"/>
        <v>2</v>
      </c>
    </row>
    <row r="188" spans="1:18" ht="132.6">
      <c r="A188" s="112" t="s">
        <v>16</v>
      </c>
      <c r="B188" s="75" t="s">
        <v>193</v>
      </c>
      <c r="C188" s="181" t="s">
        <v>680</v>
      </c>
      <c r="D188" s="198" t="s">
        <v>681</v>
      </c>
      <c r="E188" s="240" t="s">
        <v>236</v>
      </c>
      <c r="F188" s="181" t="s">
        <v>682</v>
      </c>
      <c r="G188" s="72" t="s">
        <v>44</v>
      </c>
      <c r="H188" s="183">
        <v>3196</v>
      </c>
      <c r="I188" s="317">
        <v>13</v>
      </c>
      <c r="J188" s="38" t="s">
        <v>28</v>
      </c>
      <c r="K188" s="6" t="s">
        <v>14</v>
      </c>
      <c r="L188" s="19">
        <v>41305</v>
      </c>
      <c r="M188" s="76">
        <f t="shared" ca="1" si="11"/>
        <v>-9.6999999999999993</v>
      </c>
      <c r="N188" s="28" t="s">
        <v>22</v>
      </c>
      <c r="O188" s="185" t="s">
        <v>758</v>
      </c>
      <c r="P188" s="271">
        <v>40422</v>
      </c>
      <c r="Q188" s="95">
        <v>40513</v>
      </c>
      <c r="R188" s="20">
        <f t="shared" si="8"/>
        <v>3</v>
      </c>
    </row>
    <row r="189" spans="1:18" ht="115.2">
      <c r="A189" s="112" t="s">
        <v>16</v>
      </c>
      <c r="B189" s="75" t="s">
        <v>137</v>
      </c>
      <c r="C189" s="9" t="s">
        <v>138</v>
      </c>
      <c r="D189" s="299">
        <v>4781711</v>
      </c>
      <c r="E189" s="50" t="s">
        <v>393</v>
      </c>
      <c r="F189" s="112" t="s">
        <v>513</v>
      </c>
      <c r="G189" s="59" t="s">
        <v>44</v>
      </c>
      <c r="H189" s="324">
        <v>8252</v>
      </c>
      <c r="I189" s="318">
        <v>16</v>
      </c>
      <c r="J189" s="337" t="s">
        <v>28</v>
      </c>
      <c r="K189" s="68" t="s">
        <v>14</v>
      </c>
      <c r="L189" s="203">
        <v>40574</v>
      </c>
      <c r="M189" s="76">
        <f t="shared" ca="1" si="11"/>
        <v>-33.700000000000003</v>
      </c>
      <c r="N189" s="59" t="s">
        <v>15</v>
      </c>
      <c r="O189" s="231" t="s">
        <v>605</v>
      </c>
      <c r="P189" s="271">
        <v>40283</v>
      </c>
      <c r="Q189" s="95">
        <v>40558</v>
      </c>
      <c r="R189" s="20">
        <f t="shared" ref="R189:R198" si="12">DAYS360(P189,Q189)/30</f>
        <v>9</v>
      </c>
    </row>
    <row r="190" spans="1:18" ht="39.6">
      <c r="A190" s="112" t="s">
        <v>16</v>
      </c>
      <c r="B190" s="75" t="s">
        <v>137</v>
      </c>
      <c r="C190" s="9" t="s">
        <v>138</v>
      </c>
      <c r="D190" s="297" t="s">
        <v>205</v>
      </c>
      <c r="E190" s="1" t="s">
        <v>904</v>
      </c>
      <c r="F190" s="1" t="s">
        <v>905</v>
      </c>
      <c r="G190" s="8" t="s">
        <v>51</v>
      </c>
      <c r="H190" s="314">
        <v>2831</v>
      </c>
      <c r="I190" s="335">
        <v>20</v>
      </c>
      <c r="J190" s="336" t="s">
        <v>930</v>
      </c>
      <c r="K190" s="343" t="s">
        <v>332</v>
      </c>
      <c r="L190" s="78">
        <v>40755</v>
      </c>
      <c r="M190" s="342">
        <v>9</v>
      </c>
      <c r="N190" s="8" t="s">
        <v>135</v>
      </c>
      <c r="O190" s="9" t="s">
        <v>906</v>
      </c>
      <c r="P190" s="269">
        <v>40466</v>
      </c>
      <c r="Q190" s="95">
        <v>40558</v>
      </c>
      <c r="R190" s="20">
        <f t="shared" si="12"/>
        <v>3</v>
      </c>
    </row>
    <row r="191" spans="1:18" ht="41.4">
      <c r="A191" s="112" t="s">
        <v>16</v>
      </c>
      <c r="B191" s="75" t="s">
        <v>586</v>
      </c>
      <c r="C191" s="75" t="s">
        <v>258</v>
      </c>
      <c r="D191" s="299" t="s">
        <v>587</v>
      </c>
      <c r="E191" s="112" t="s">
        <v>558</v>
      </c>
      <c r="F191" s="112" t="s">
        <v>559</v>
      </c>
      <c r="G191" s="59" t="s">
        <v>44</v>
      </c>
      <c r="H191" s="46">
        <v>23000</v>
      </c>
      <c r="I191" s="38">
        <v>17</v>
      </c>
      <c r="J191" s="38" t="s">
        <v>28</v>
      </c>
      <c r="K191" s="68" t="s">
        <v>14</v>
      </c>
      <c r="L191" s="36">
        <v>41820</v>
      </c>
      <c r="M191" s="76">
        <f t="shared" ref="M191:M203" ca="1" si="13">DAYS360(IF(OR(K191="Immediate",K191&lt;TODAY()),TODAY(),K191),L191)/30</f>
        <v>7.2666666666666666</v>
      </c>
      <c r="N191" s="59" t="s">
        <v>22</v>
      </c>
      <c r="O191" s="25" t="s">
        <v>588</v>
      </c>
      <c r="P191" s="271">
        <v>39995</v>
      </c>
      <c r="Q191" s="95">
        <v>40558</v>
      </c>
      <c r="R191" s="20">
        <f t="shared" si="12"/>
        <v>18.466666666666665</v>
      </c>
    </row>
    <row r="192" spans="1:18">
      <c r="A192" s="3" t="s">
        <v>16</v>
      </c>
      <c r="B192" s="1" t="s">
        <v>802</v>
      </c>
      <c r="C192" s="1" t="s">
        <v>174</v>
      </c>
      <c r="D192" s="1" t="s">
        <v>175</v>
      </c>
      <c r="E192" s="3" t="s">
        <v>312</v>
      </c>
      <c r="F192" s="3" t="s">
        <v>805</v>
      </c>
      <c r="G192" s="8" t="s">
        <v>44</v>
      </c>
      <c r="H192" s="278">
        <v>21556</v>
      </c>
      <c r="I192" s="280">
        <v>26</v>
      </c>
      <c r="J192" s="38" t="s">
        <v>83</v>
      </c>
      <c r="K192" s="6" t="s">
        <v>14</v>
      </c>
      <c r="L192" s="19">
        <v>41090</v>
      </c>
      <c r="M192" s="20">
        <f t="shared" ca="1" si="13"/>
        <v>-16.733333333333334</v>
      </c>
      <c r="N192" s="8" t="s">
        <v>22</v>
      </c>
      <c r="O192" s="50"/>
      <c r="P192" s="269">
        <v>40252</v>
      </c>
      <c r="Q192" s="95">
        <v>40558</v>
      </c>
      <c r="R192" s="20">
        <f t="shared" si="12"/>
        <v>10</v>
      </c>
    </row>
    <row r="193" spans="1:18">
      <c r="A193" s="3" t="s">
        <v>16</v>
      </c>
      <c r="B193" s="1" t="s">
        <v>802</v>
      </c>
      <c r="C193" s="1" t="s">
        <v>174</v>
      </c>
      <c r="D193" s="1" t="s">
        <v>175</v>
      </c>
      <c r="E193" s="3" t="s">
        <v>412</v>
      </c>
      <c r="F193" s="3" t="s">
        <v>801</v>
      </c>
      <c r="G193" s="8" t="s">
        <v>44</v>
      </c>
      <c r="H193" s="278">
        <v>37561</v>
      </c>
      <c r="I193" s="280" t="s">
        <v>67</v>
      </c>
      <c r="J193" s="280" t="s">
        <v>67</v>
      </c>
      <c r="K193" s="6" t="s">
        <v>14</v>
      </c>
      <c r="L193" s="19">
        <v>42004</v>
      </c>
      <c r="M193" s="20">
        <f t="shared" ca="1" si="13"/>
        <v>13.3</v>
      </c>
      <c r="N193" s="8" t="s">
        <v>106</v>
      </c>
      <c r="O193" s="50"/>
      <c r="P193" s="269">
        <v>40252</v>
      </c>
      <c r="Q193" s="95">
        <v>40558</v>
      </c>
      <c r="R193" s="20">
        <f t="shared" si="12"/>
        <v>10</v>
      </c>
    </row>
    <row r="194" spans="1:18" ht="71.400000000000006">
      <c r="A194" s="3" t="s">
        <v>16</v>
      </c>
      <c r="B194" s="13" t="s">
        <v>193</v>
      </c>
      <c r="C194" s="181" t="s">
        <v>861</v>
      </c>
      <c r="D194" s="199" t="s">
        <v>504</v>
      </c>
      <c r="E194" s="240" t="s">
        <v>505</v>
      </c>
      <c r="F194" s="61" t="s">
        <v>753</v>
      </c>
      <c r="G194" s="28" t="s">
        <v>44</v>
      </c>
      <c r="H194" s="183">
        <v>90000</v>
      </c>
      <c r="I194" s="330">
        <v>24</v>
      </c>
      <c r="J194" s="258" t="s">
        <v>83</v>
      </c>
      <c r="K194" s="6" t="s">
        <v>14</v>
      </c>
      <c r="L194" s="6">
        <v>41152</v>
      </c>
      <c r="M194" s="76">
        <f t="shared" ca="1" si="13"/>
        <v>-14.7</v>
      </c>
      <c r="N194" s="8" t="s">
        <v>135</v>
      </c>
      <c r="O194" s="185" t="s">
        <v>506</v>
      </c>
      <c r="P194" s="271">
        <v>40422</v>
      </c>
      <c r="Q194" s="95">
        <v>40575</v>
      </c>
      <c r="R194" s="20">
        <f t="shared" si="12"/>
        <v>5</v>
      </c>
    </row>
    <row r="195" spans="1:18" ht="102.6">
      <c r="A195" t="s">
        <v>16</v>
      </c>
      <c r="B195" s="1" t="s">
        <v>193</v>
      </c>
      <c r="C195" s="32" t="s">
        <v>812</v>
      </c>
      <c r="D195" s="358" t="s">
        <v>813</v>
      </c>
      <c r="E195" s="3" t="s">
        <v>236</v>
      </c>
      <c r="F195" s="3" t="s">
        <v>949</v>
      </c>
      <c r="G195" s="8" t="s">
        <v>44</v>
      </c>
      <c r="H195" s="315">
        <v>15749</v>
      </c>
      <c r="I195" s="319">
        <v>15</v>
      </c>
      <c r="J195" s="336" t="s">
        <v>191</v>
      </c>
      <c r="K195" s="6" t="s">
        <v>14</v>
      </c>
      <c r="L195" s="6">
        <v>41639</v>
      </c>
      <c r="M195" s="24">
        <f t="shared" ca="1" si="13"/>
        <v>1.3</v>
      </c>
      <c r="N195" s="8" t="s">
        <v>22</v>
      </c>
      <c r="O195" s="25" t="s">
        <v>948</v>
      </c>
      <c r="P195" s="269">
        <v>40513</v>
      </c>
      <c r="Q195" s="95">
        <v>40575</v>
      </c>
      <c r="R195" s="20">
        <f t="shared" si="12"/>
        <v>2</v>
      </c>
    </row>
    <row r="196" spans="1:18" ht="123">
      <c r="A196" t="s">
        <v>16</v>
      </c>
      <c r="B196" s="1" t="s">
        <v>193</v>
      </c>
      <c r="C196" s="1" t="s">
        <v>849</v>
      </c>
      <c r="D196" s="115">
        <v>2252707</v>
      </c>
      <c r="E196" s="47" t="s">
        <v>101</v>
      </c>
      <c r="F196" s="323" t="s">
        <v>891</v>
      </c>
      <c r="G196" s="93" t="s">
        <v>44</v>
      </c>
      <c r="H196" s="324">
        <v>10708</v>
      </c>
      <c r="I196" s="353">
        <v>10</v>
      </c>
      <c r="J196" s="38" t="s">
        <v>83</v>
      </c>
      <c r="K196" s="6" t="s">
        <v>14</v>
      </c>
      <c r="L196" s="6">
        <v>40877</v>
      </c>
      <c r="M196" s="76">
        <f t="shared" ca="1" si="13"/>
        <v>-23.733333333333334</v>
      </c>
      <c r="N196" s="59" t="s">
        <v>135</v>
      </c>
      <c r="O196" s="25" t="s">
        <v>848</v>
      </c>
      <c r="P196" s="271">
        <v>40422</v>
      </c>
      <c r="Q196" s="95">
        <v>40575</v>
      </c>
      <c r="R196" s="20">
        <f t="shared" si="12"/>
        <v>5</v>
      </c>
    </row>
    <row r="197" spans="1:18" ht="61.8">
      <c r="A197" t="s">
        <v>16</v>
      </c>
      <c r="B197" s="1" t="s">
        <v>193</v>
      </c>
      <c r="C197" s="32" t="s">
        <v>947</v>
      </c>
      <c r="D197" s="358" t="s">
        <v>946</v>
      </c>
      <c r="E197" s="47" t="s">
        <v>945</v>
      </c>
      <c r="F197" s="3" t="s">
        <v>944</v>
      </c>
      <c r="G197" s="8" t="s">
        <v>51</v>
      </c>
      <c r="H197" s="315">
        <v>2200</v>
      </c>
      <c r="I197" s="335">
        <v>16</v>
      </c>
      <c r="J197" s="336" t="s">
        <v>83</v>
      </c>
      <c r="K197" s="6" t="s">
        <v>14</v>
      </c>
      <c r="L197" s="6">
        <v>41943</v>
      </c>
      <c r="M197" s="24">
        <f t="shared" ca="1" si="13"/>
        <v>11.3</v>
      </c>
      <c r="N197" s="59" t="s">
        <v>254</v>
      </c>
      <c r="O197" s="25" t="s">
        <v>943</v>
      </c>
      <c r="P197" s="269">
        <v>40513</v>
      </c>
      <c r="Q197" s="95">
        <v>40575</v>
      </c>
      <c r="R197" s="20">
        <f t="shared" si="12"/>
        <v>2</v>
      </c>
    </row>
    <row r="198" spans="1:18" ht="41.4">
      <c r="A198" s="35" t="s">
        <v>16</v>
      </c>
      <c r="B198" s="75" t="s">
        <v>73</v>
      </c>
      <c r="C198" s="75" t="s">
        <v>915</v>
      </c>
      <c r="D198" s="59" t="s">
        <v>75</v>
      </c>
      <c r="E198" s="288" t="s">
        <v>916</v>
      </c>
      <c r="F198" s="152" t="s">
        <v>917</v>
      </c>
      <c r="G198" s="59" t="s">
        <v>51</v>
      </c>
      <c r="H198" s="315">
        <v>3243</v>
      </c>
      <c r="I198" s="335">
        <v>21.5</v>
      </c>
      <c r="J198" s="318" t="s">
        <v>83</v>
      </c>
      <c r="K198" s="68" t="s">
        <v>14</v>
      </c>
      <c r="L198" s="6">
        <v>41578</v>
      </c>
      <c r="M198" s="24">
        <f t="shared" ca="1" si="13"/>
        <v>-0.7</v>
      </c>
      <c r="N198" s="59" t="s">
        <v>52</v>
      </c>
      <c r="O198" s="25" t="s">
        <v>918</v>
      </c>
      <c r="P198" s="269">
        <v>40466</v>
      </c>
      <c r="Q198" s="95">
        <v>40575</v>
      </c>
      <c r="R198" s="20">
        <f t="shared" si="12"/>
        <v>3.5333333333333332</v>
      </c>
    </row>
    <row r="199" spans="1:18" ht="26.4">
      <c r="A199" s="3" t="s">
        <v>16</v>
      </c>
      <c r="B199" s="70" t="s">
        <v>73</v>
      </c>
      <c r="C199" s="32" t="s">
        <v>788</v>
      </c>
      <c r="D199" s="8" t="s">
        <v>75</v>
      </c>
      <c r="E199" s="47" t="s">
        <v>789</v>
      </c>
      <c r="F199" s="3" t="s">
        <v>790</v>
      </c>
      <c r="G199" s="8" t="s">
        <v>44</v>
      </c>
      <c r="H199" s="278">
        <v>8640</v>
      </c>
      <c r="I199" s="280">
        <v>19</v>
      </c>
      <c r="J199" s="38" t="s">
        <v>83</v>
      </c>
      <c r="K199" s="6" t="s">
        <v>14</v>
      </c>
      <c r="L199" s="6">
        <v>40816</v>
      </c>
      <c r="M199" s="20">
        <f t="shared" ca="1" si="13"/>
        <v>-25.733333333333334</v>
      </c>
      <c r="N199" s="8" t="s">
        <v>152</v>
      </c>
      <c r="O199" s="25" t="s">
        <v>791</v>
      </c>
      <c r="P199" s="269">
        <v>40210</v>
      </c>
      <c r="Q199" s="95">
        <v>40575</v>
      </c>
      <c r="R199" s="20">
        <f t="shared" ref="R199:R211" si="14">DAYS360(P199,Q199)/30</f>
        <v>12</v>
      </c>
    </row>
    <row r="200" spans="1:18" ht="21">
      <c r="A200" s="3" t="s">
        <v>16</v>
      </c>
      <c r="B200" s="13" t="s">
        <v>620</v>
      </c>
      <c r="C200" s="69" t="s">
        <v>824</v>
      </c>
      <c r="D200" s="211">
        <v>6843828</v>
      </c>
      <c r="E200" s="3" t="s">
        <v>695</v>
      </c>
      <c r="F200" s="3" t="s">
        <v>696</v>
      </c>
      <c r="G200" s="8" t="s">
        <v>44</v>
      </c>
      <c r="H200" s="324">
        <v>2937</v>
      </c>
      <c r="I200" s="325">
        <v>18.5</v>
      </c>
      <c r="J200" s="318" t="s">
        <v>83</v>
      </c>
      <c r="K200" s="6" t="s">
        <v>14</v>
      </c>
      <c r="L200" s="6">
        <v>40724</v>
      </c>
      <c r="M200" s="24">
        <f t="shared" ca="1" si="13"/>
        <v>-28.733333333333334</v>
      </c>
      <c r="N200" s="8" t="s">
        <v>52</v>
      </c>
      <c r="O200" s="25" t="s">
        <v>697</v>
      </c>
      <c r="P200" s="269">
        <v>40132</v>
      </c>
      <c r="Q200" s="95">
        <v>40589</v>
      </c>
      <c r="R200" s="20">
        <f t="shared" si="14"/>
        <v>15</v>
      </c>
    </row>
    <row r="201" spans="1:18" ht="21">
      <c r="A201" s="3" t="s">
        <v>16</v>
      </c>
      <c r="B201" s="13" t="s">
        <v>620</v>
      </c>
      <c r="C201" s="69" t="s">
        <v>824</v>
      </c>
      <c r="D201" s="211">
        <v>6843828</v>
      </c>
      <c r="E201" s="74" t="s">
        <v>934</v>
      </c>
      <c r="F201" s="74" t="s">
        <v>933</v>
      </c>
      <c r="G201" s="72" t="s">
        <v>51</v>
      </c>
      <c r="H201" s="315">
        <v>1948</v>
      </c>
      <c r="I201" s="335">
        <v>19.5</v>
      </c>
      <c r="J201" s="318" t="s">
        <v>83</v>
      </c>
      <c r="K201" s="6" t="s">
        <v>14</v>
      </c>
      <c r="L201" s="6">
        <v>41395</v>
      </c>
      <c r="M201" s="24">
        <f t="shared" ca="1" si="13"/>
        <v>-6.7</v>
      </c>
      <c r="N201" s="59" t="s">
        <v>15</v>
      </c>
      <c r="O201" s="25" t="s">
        <v>932</v>
      </c>
      <c r="P201" s="176">
        <v>40483</v>
      </c>
      <c r="Q201" s="95">
        <v>40589</v>
      </c>
      <c r="R201" s="20">
        <f t="shared" si="14"/>
        <v>3.4666666666666668</v>
      </c>
    </row>
    <row r="202" spans="1:18" ht="112.8">
      <c r="A202" t="s">
        <v>16</v>
      </c>
      <c r="B202" s="1" t="s">
        <v>193</v>
      </c>
      <c r="C202" s="32" t="s">
        <v>860</v>
      </c>
      <c r="D202" s="358" t="s">
        <v>886</v>
      </c>
      <c r="E202" s="3" t="s">
        <v>236</v>
      </c>
      <c r="F202" s="9" t="s">
        <v>887</v>
      </c>
      <c r="G202" s="8" t="s">
        <v>44</v>
      </c>
      <c r="H202" s="315">
        <v>20508</v>
      </c>
      <c r="I202" s="319">
        <v>15</v>
      </c>
      <c r="J202" s="38" t="s">
        <v>28</v>
      </c>
      <c r="K202" s="6" t="s">
        <v>14</v>
      </c>
      <c r="L202" s="6">
        <v>40968</v>
      </c>
      <c r="M202" s="76">
        <f t="shared" ca="1" si="13"/>
        <v>-20.766666666666666</v>
      </c>
      <c r="N202" s="8" t="s">
        <v>22</v>
      </c>
      <c r="O202" s="25" t="s">
        <v>888</v>
      </c>
      <c r="P202" s="271">
        <v>40422</v>
      </c>
      <c r="Q202" s="95">
        <v>40589</v>
      </c>
      <c r="R202" s="20">
        <f t="shared" si="14"/>
        <v>5.4666666666666668</v>
      </c>
    </row>
    <row r="203" spans="1:18" ht="21">
      <c r="A203" t="s">
        <v>16</v>
      </c>
      <c r="B203" s="75" t="s">
        <v>802</v>
      </c>
      <c r="C203" s="1" t="s">
        <v>174</v>
      </c>
      <c r="D203" s="8" t="s">
        <v>175</v>
      </c>
      <c r="E203" s="3" t="s">
        <v>897</v>
      </c>
      <c r="F203" s="3" t="s">
        <v>896</v>
      </c>
      <c r="G203" s="59" t="s">
        <v>43</v>
      </c>
      <c r="H203" s="46">
        <v>1318</v>
      </c>
      <c r="I203" s="148">
        <v>18</v>
      </c>
      <c r="J203" s="38" t="s">
        <v>83</v>
      </c>
      <c r="K203" s="68" t="s">
        <v>14</v>
      </c>
      <c r="L203" s="6">
        <v>41152</v>
      </c>
      <c r="M203" s="76">
        <f t="shared" ca="1" si="13"/>
        <v>-14.7</v>
      </c>
      <c r="N203" s="8" t="s">
        <v>15</v>
      </c>
      <c r="O203" s="25" t="s">
        <v>895</v>
      </c>
      <c r="P203" s="269">
        <v>40422</v>
      </c>
      <c r="Q203" s="95">
        <v>40589</v>
      </c>
      <c r="R203" s="20">
        <f t="shared" si="14"/>
        <v>5.4666666666666668</v>
      </c>
    </row>
    <row r="204" spans="1:18" ht="52.8">
      <c r="A204" s="112" t="s">
        <v>16</v>
      </c>
      <c r="B204" s="75" t="s">
        <v>137</v>
      </c>
      <c r="C204" s="9" t="s">
        <v>338</v>
      </c>
      <c r="D204" s="357" t="s">
        <v>205</v>
      </c>
      <c r="E204" s="32" t="s">
        <v>619</v>
      </c>
      <c r="F204" s="1" t="s">
        <v>900</v>
      </c>
      <c r="G204" s="8" t="s">
        <v>44</v>
      </c>
      <c r="H204" s="324">
        <v>5187</v>
      </c>
      <c r="I204" s="340">
        <v>14</v>
      </c>
      <c r="J204" s="318" t="s">
        <v>83</v>
      </c>
      <c r="K204" s="6" t="s">
        <v>14</v>
      </c>
      <c r="L204" s="293">
        <v>41274</v>
      </c>
      <c r="M204" s="341">
        <v>1</v>
      </c>
      <c r="N204" s="8" t="s">
        <v>106</v>
      </c>
      <c r="O204" s="50" t="s">
        <v>901</v>
      </c>
      <c r="P204" s="271">
        <v>40283</v>
      </c>
      <c r="Q204" s="95">
        <v>40589</v>
      </c>
      <c r="R204" s="20">
        <f t="shared" si="14"/>
        <v>10</v>
      </c>
    </row>
    <row r="205" spans="1:18" ht="21">
      <c r="A205" s="152" t="s">
        <v>16</v>
      </c>
      <c r="B205" s="13" t="s">
        <v>620</v>
      </c>
      <c r="C205" s="69" t="s">
        <v>824</v>
      </c>
      <c r="D205" s="211">
        <v>6843828</v>
      </c>
      <c r="E205" s="70" t="s">
        <v>184</v>
      </c>
      <c r="F205" s="70" t="s">
        <v>185</v>
      </c>
      <c r="G205" s="72" t="s">
        <v>44</v>
      </c>
      <c r="H205" s="347">
        <v>6622</v>
      </c>
      <c r="I205" s="327">
        <v>17</v>
      </c>
      <c r="J205" s="346" t="s">
        <v>45</v>
      </c>
      <c r="K205" s="36" t="s">
        <v>14</v>
      </c>
      <c r="L205" s="19">
        <v>40999</v>
      </c>
      <c r="M205" s="24">
        <f t="shared" ref="M205:M225" ca="1" si="15">DAYS360(IF(OR(K205="Immediate",K205&lt;TODAY()),TODAY(),K205),L205)/30</f>
        <v>-19.7</v>
      </c>
      <c r="N205" s="72" t="s">
        <v>52</v>
      </c>
      <c r="O205" s="21" t="s">
        <v>653</v>
      </c>
      <c r="P205" s="269">
        <v>40040</v>
      </c>
      <c r="Q205" s="95">
        <v>40617</v>
      </c>
      <c r="R205" s="20">
        <f t="shared" si="14"/>
        <v>19</v>
      </c>
    </row>
    <row r="206" spans="1:18">
      <c r="A206" s="112" t="s">
        <v>16</v>
      </c>
      <c r="B206" s="13" t="s">
        <v>141</v>
      </c>
      <c r="C206" s="14" t="s">
        <v>239</v>
      </c>
      <c r="D206" s="357">
        <v>5124742411</v>
      </c>
      <c r="E206" s="13" t="s">
        <v>967</v>
      </c>
      <c r="F206" s="13" t="s">
        <v>966</v>
      </c>
      <c r="G206" s="59" t="s">
        <v>43</v>
      </c>
      <c r="H206" s="320">
        <v>2909</v>
      </c>
      <c r="I206" s="322">
        <v>10</v>
      </c>
      <c r="J206" s="360" t="s">
        <v>83</v>
      </c>
      <c r="K206" s="19">
        <v>40634</v>
      </c>
      <c r="L206" s="19">
        <v>40847</v>
      </c>
      <c r="M206" s="20">
        <f t="shared" ca="1" si="15"/>
        <v>-24.7</v>
      </c>
      <c r="N206" s="8" t="s">
        <v>15</v>
      </c>
      <c r="O206" s="21" t="s">
        <v>965</v>
      </c>
      <c r="P206" s="355">
        <v>40558</v>
      </c>
      <c r="Q206" s="95">
        <v>40648</v>
      </c>
      <c r="R206" s="20">
        <f t="shared" si="14"/>
        <v>3</v>
      </c>
    </row>
    <row r="207" spans="1:18">
      <c r="A207" s="112" t="s">
        <v>16</v>
      </c>
      <c r="B207" s="13" t="s">
        <v>141</v>
      </c>
      <c r="C207" s="14" t="s">
        <v>239</v>
      </c>
      <c r="D207" s="357">
        <v>5124742411</v>
      </c>
      <c r="E207" s="13" t="s">
        <v>967</v>
      </c>
      <c r="F207" s="13" t="s">
        <v>966</v>
      </c>
      <c r="G207" s="59" t="s">
        <v>43</v>
      </c>
      <c r="H207" s="349">
        <v>2909</v>
      </c>
      <c r="I207" s="350">
        <v>10</v>
      </c>
      <c r="J207" s="356" t="s">
        <v>83</v>
      </c>
      <c r="K207" s="19">
        <v>40603</v>
      </c>
      <c r="L207" s="19">
        <v>40847</v>
      </c>
      <c r="M207" s="20">
        <f t="shared" ca="1" si="15"/>
        <v>-24.7</v>
      </c>
      <c r="N207" s="8" t="s">
        <v>15</v>
      </c>
      <c r="O207" s="21" t="s">
        <v>965</v>
      </c>
      <c r="P207" s="355">
        <v>40544</v>
      </c>
      <c r="Q207" s="95">
        <v>40648</v>
      </c>
      <c r="R207" s="20">
        <f t="shared" si="14"/>
        <v>3.4666666666666668</v>
      </c>
    </row>
    <row r="208" spans="1:18">
      <c r="A208" s="112" t="s">
        <v>16</v>
      </c>
      <c r="B208" s="70" t="s">
        <v>30</v>
      </c>
      <c r="C208" s="69" t="s">
        <v>97</v>
      </c>
      <c r="D208" s="211" t="s">
        <v>98</v>
      </c>
      <c r="E208" s="329" t="s">
        <v>109</v>
      </c>
      <c r="F208" s="70" t="s">
        <v>110</v>
      </c>
      <c r="G208" s="72" t="s">
        <v>44</v>
      </c>
      <c r="H208" s="51">
        <v>46997</v>
      </c>
      <c r="I208" s="206">
        <v>15</v>
      </c>
      <c r="J208" s="38" t="s">
        <v>28</v>
      </c>
      <c r="K208" s="36" t="s">
        <v>14</v>
      </c>
      <c r="L208" s="36">
        <v>41729</v>
      </c>
      <c r="M208" s="76">
        <f t="shared" ca="1" si="15"/>
        <v>4.3</v>
      </c>
      <c r="N208" s="72" t="s">
        <v>52</v>
      </c>
      <c r="O208" s="21"/>
      <c r="P208" s="230">
        <v>39692</v>
      </c>
      <c r="Q208" s="95">
        <v>40648</v>
      </c>
      <c r="R208" s="20">
        <f t="shared" si="14"/>
        <v>31.466666666666665</v>
      </c>
    </row>
    <row r="209" spans="1:18" ht="52.8">
      <c r="A209" s="112" t="s">
        <v>16</v>
      </c>
      <c r="B209" s="75" t="s">
        <v>137</v>
      </c>
      <c r="C209" s="9" t="s">
        <v>338</v>
      </c>
      <c r="D209" s="297" t="s">
        <v>205</v>
      </c>
      <c r="E209" s="32" t="s">
        <v>619</v>
      </c>
      <c r="F209" s="1" t="s">
        <v>900</v>
      </c>
      <c r="G209" s="8" t="s">
        <v>44</v>
      </c>
      <c r="H209" s="324">
        <v>5187</v>
      </c>
      <c r="I209" s="340">
        <v>14</v>
      </c>
      <c r="J209" s="318" t="s">
        <v>83</v>
      </c>
      <c r="K209" s="68" t="s">
        <v>14</v>
      </c>
      <c r="L209" s="293">
        <v>41274</v>
      </c>
      <c r="M209" s="24">
        <f t="shared" ca="1" si="15"/>
        <v>-10.7</v>
      </c>
      <c r="N209" s="8" t="s">
        <v>106</v>
      </c>
      <c r="O209" s="50" t="s">
        <v>901</v>
      </c>
      <c r="P209" s="271">
        <v>40283</v>
      </c>
      <c r="Q209" s="95">
        <v>40664</v>
      </c>
      <c r="R209" s="20">
        <f t="shared" si="14"/>
        <v>12.533333333333333</v>
      </c>
    </row>
    <row r="210" spans="1:18">
      <c r="A210" s="3" t="s">
        <v>66</v>
      </c>
      <c r="B210" s="1" t="s">
        <v>141</v>
      </c>
      <c r="C210" s="1" t="s">
        <v>656</v>
      </c>
      <c r="D210" s="357">
        <v>5124742411</v>
      </c>
      <c r="E210" s="74" t="s">
        <v>657</v>
      </c>
      <c r="F210" s="74" t="s">
        <v>658</v>
      </c>
      <c r="G210" s="72" t="s">
        <v>51</v>
      </c>
      <c r="H210" s="46">
        <v>4991</v>
      </c>
      <c r="I210" s="77">
        <v>14</v>
      </c>
      <c r="J210" s="38" t="s">
        <v>667</v>
      </c>
      <c r="K210" s="68" t="s">
        <v>14</v>
      </c>
      <c r="L210" s="19">
        <v>40663</v>
      </c>
      <c r="M210" s="24">
        <f t="shared" ca="1" si="15"/>
        <v>-30.733333333333334</v>
      </c>
      <c r="N210" s="59" t="s">
        <v>254</v>
      </c>
      <c r="O210" s="50"/>
      <c r="P210" s="269">
        <v>40040</v>
      </c>
      <c r="Q210" s="95">
        <v>40664</v>
      </c>
      <c r="R210" s="20">
        <f t="shared" si="14"/>
        <v>20.533333333333335</v>
      </c>
    </row>
    <row r="211" spans="1:18" ht="79.2">
      <c r="A211" s="112" t="s">
        <v>16</v>
      </c>
      <c r="B211" s="75" t="s">
        <v>137</v>
      </c>
      <c r="C211" s="9" t="s">
        <v>138</v>
      </c>
      <c r="D211" s="357" t="s">
        <v>205</v>
      </c>
      <c r="E211" s="1" t="s">
        <v>57</v>
      </c>
      <c r="F211" s="1" t="s">
        <v>925</v>
      </c>
      <c r="G211" s="8" t="s">
        <v>44</v>
      </c>
      <c r="H211" s="324">
        <v>29670</v>
      </c>
      <c r="I211" s="38">
        <v>26</v>
      </c>
      <c r="J211" s="318" t="s">
        <v>28</v>
      </c>
      <c r="K211" s="68" t="s">
        <v>14</v>
      </c>
      <c r="L211" s="78">
        <v>41729</v>
      </c>
      <c r="M211" s="76">
        <f t="shared" ca="1" si="15"/>
        <v>4.3</v>
      </c>
      <c r="N211" s="8" t="s">
        <v>22</v>
      </c>
      <c r="O211" s="50" t="s">
        <v>926</v>
      </c>
      <c r="P211" s="269">
        <v>40179</v>
      </c>
      <c r="Q211" s="95">
        <v>40695</v>
      </c>
      <c r="R211" s="20">
        <f t="shared" si="14"/>
        <v>17</v>
      </c>
    </row>
    <row r="212" spans="1:18" ht="105.6">
      <c r="A212" s="112" t="s">
        <v>16</v>
      </c>
      <c r="B212" s="75" t="s">
        <v>137</v>
      </c>
      <c r="C212" s="9" t="s">
        <v>138</v>
      </c>
      <c r="D212" s="357" t="s">
        <v>205</v>
      </c>
      <c r="E212" s="1" t="s">
        <v>57</v>
      </c>
      <c r="F212" s="1" t="s">
        <v>991</v>
      </c>
      <c r="G212" s="8" t="s">
        <v>44</v>
      </c>
      <c r="H212" s="324">
        <v>14915</v>
      </c>
      <c r="I212" s="38">
        <v>20</v>
      </c>
      <c r="J212" s="318" t="s">
        <v>28</v>
      </c>
      <c r="K212" s="68" t="s">
        <v>14</v>
      </c>
      <c r="L212" s="78">
        <v>41729</v>
      </c>
      <c r="M212" s="76">
        <f t="shared" ca="1" si="15"/>
        <v>4.3</v>
      </c>
      <c r="N212" s="8" t="s">
        <v>22</v>
      </c>
      <c r="O212" s="50" t="s">
        <v>927</v>
      </c>
      <c r="P212" s="269">
        <v>40179</v>
      </c>
      <c r="Q212" s="95">
        <v>40695</v>
      </c>
      <c r="R212" s="20">
        <f t="shared" ref="R212:R229" si="16">DAYS360(P212,Q212)/30</f>
        <v>17</v>
      </c>
    </row>
    <row r="213" spans="1:18" ht="118.8">
      <c r="A213" s="112" t="s">
        <v>16</v>
      </c>
      <c r="B213" s="75" t="s">
        <v>137</v>
      </c>
      <c r="C213" s="9" t="s">
        <v>138</v>
      </c>
      <c r="D213" s="357" t="s">
        <v>205</v>
      </c>
      <c r="E213" s="1" t="s">
        <v>57</v>
      </c>
      <c r="F213" s="1" t="s">
        <v>990</v>
      </c>
      <c r="G213" s="8" t="s">
        <v>44</v>
      </c>
      <c r="H213" s="324">
        <v>11373</v>
      </c>
      <c r="I213" s="38">
        <v>20</v>
      </c>
      <c r="J213" s="318" t="s">
        <v>28</v>
      </c>
      <c r="K213" s="68" t="s">
        <v>14</v>
      </c>
      <c r="L213" s="78">
        <v>41729</v>
      </c>
      <c r="M213" s="76">
        <f t="shared" ca="1" si="15"/>
        <v>4.3</v>
      </c>
      <c r="N213" s="8" t="s">
        <v>22</v>
      </c>
      <c r="O213" s="50" t="s">
        <v>929</v>
      </c>
      <c r="P213" s="269">
        <v>40179</v>
      </c>
      <c r="Q213" s="95">
        <v>40695</v>
      </c>
      <c r="R213" s="20">
        <f t="shared" si="16"/>
        <v>17</v>
      </c>
    </row>
    <row r="214" spans="1:18" ht="118.8">
      <c r="A214" s="112" t="s">
        <v>16</v>
      </c>
      <c r="B214" s="75" t="s">
        <v>137</v>
      </c>
      <c r="C214" s="9" t="s">
        <v>138</v>
      </c>
      <c r="D214" s="357" t="s">
        <v>205</v>
      </c>
      <c r="E214" s="1" t="s">
        <v>57</v>
      </c>
      <c r="F214" s="1" t="s">
        <v>989</v>
      </c>
      <c r="G214" s="8" t="s">
        <v>44</v>
      </c>
      <c r="H214" s="324">
        <v>3562</v>
      </c>
      <c r="I214" s="38">
        <v>20</v>
      </c>
      <c r="J214" s="318" t="s">
        <v>28</v>
      </c>
      <c r="K214" s="68" t="s">
        <v>14</v>
      </c>
      <c r="L214" s="78">
        <v>41729</v>
      </c>
      <c r="M214" s="76">
        <f t="shared" ca="1" si="15"/>
        <v>4.3</v>
      </c>
      <c r="N214" s="8" t="s">
        <v>22</v>
      </c>
      <c r="O214" s="50" t="s">
        <v>928</v>
      </c>
      <c r="P214" s="269">
        <v>40179</v>
      </c>
      <c r="Q214" s="95">
        <v>40695</v>
      </c>
      <c r="R214" s="20">
        <f t="shared" si="16"/>
        <v>17</v>
      </c>
    </row>
    <row r="215" spans="1:18">
      <c r="A215" t="s">
        <v>16</v>
      </c>
      <c r="B215" s="1" t="s">
        <v>73</v>
      </c>
      <c r="C215" s="1" t="s">
        <v>741</v>
      </c>
      <c r="D215" s="115" t="s">
        <v>75</v>
      </c>
      <c r="E215" s="47" t="s">
        <v>955</v>
      </c>
      <c r="F215" s="47" t="s">
        <v>954</v>
      </c>
      <c r="G215" s="8" t="s">
        <v>44</v>
      </c>
      <c r="H215" s="46">
        <v>26225</v>
      </c>
      <c r="I215" s="38">
        <v>16</v>
      </c>
      <c r="J215" s="77" t="s">
        <v>83</v>
      </c>
      <c r="K215" s="6" t="s">
        <v>14</v>
      </c>
      <c r="L215" s="6">
        <v>40908</v>
      </c>
      <c r="M215" s="24">
        <f t="shared" ca="1" si="15"/>
        <v>-22.7</v>
      </c>
      <c r="N215" s="8" t="s">
        <v>52</v>
      </c>
      <c r="O215" s="25" t="s">
        <v>953</v>
      </c>
      <c r="P215" s="269">
        <v>40513</v>
      </c>
      <c r="Q215" s="95">
        <v>40695</v>
      </c>
      <c r="R215" s="20">
        <f t="shared" si="16"/>
        <v>6</v>
      </c>
    </row>
    <row r="216" spans="1:18">
      <c r="A216" s="35" t="s">
        <v>296</v>
      </c>
      <c r="B216" s="1" t="s">
        <v>73</v>
      </c>
      <c r="C216" s="1" t="s">
        <v>979</v>
      </c>
      <c r="D216" s="115" t="s">
        <v>75</v>
      </c>
      <c r="E216" s="47" t="s">
        <v>652</v>
      </c>
      <c r="F216" s="323" t="s">
        <v>980</v>
      </c>
      <c r="G216" s="8"/>
      <c r="H216" s="315">
        <v>11712</v>
      </c>
      <c r="I216" s="77" t="s">
        <v>67</v>
      </c>
      <c r="J216" s="338" t="s">
        <v>67</v>
      </c>
      <c r="K216" s="6" t="s">
        <v>14</v>
      </c>
      <c r="L216" s="6">
        <v>42035</v>
      </c>
      <c r="M216" s="20">
        <f t="shared" ca="1" si="15"/>
        <v>14.3</v>
      </c>
      <c r="N216" s="8" t="s">
        <v>52</v>
      </c>
      <c r="O216" s="25"/>
      <c r="P216" s="269">
        <v>40575</v>
      </c>
      <c r="Q216" s="95">
        <v>40695</v>
      </c>
      <c r="R216" s="20">
        <f t="shared" si="16"/>
        <v>4</v>
      </c>
    </row>
    <row r="217" spans="1:18">
      <c r="A217" t="s">
        <v>16</v>
      </c>
      <c r="B217" s="1" t="s">
        <v>73</v>
      </c>
      <c r="C217" s="1" t="s">
        <v>877</v>
      </c>
      <c r="D217" s="115" t="s">
        <v>75</v>
      </c>
      <c r="E217" s="3" t="s">
        <v>445</v>
      </c>
      <c r="F217" s="3" t="s">
        <v>876</v>
      </c>
      <c r="G217" s="8" t="s">
        <v>44</v>
      </c>
      <c r="H217" s="278">
        <v>6858</v>
      </c>
      <c r="I217" s="279">
        <v>16</v>
      </c>
      <c r="J217" s="77" t="s">
        <v>45</v>
      </c>
      <c r="K217" s="6" t="s">
        <v>14</v>
      </c>
      <c r="L217" s="6">
        <v>41152</v>
      </c>
      <c r="M217" s="20">
        <f t="shared" ca="1" si="15"/>
        <v>-14.7</v>
      </c>
      <c r="N217" s="8" t="s">
        <v>326</v>
      </c>
      <c r="O217" s="25" t="s">
        <v>423</v>
      </c>
      <c r="P217" s="269">
        <v>40391</v>
      </c>
      <c r="Q217" s="95">
        <v>40695</v>
      </c>
      <c r="R217" s="20">
        <f t="shared" si="16"/>
        <v>10</v>
      </c>
    </row>
    <row r="218" spans="1:18" ht="21">
      <c r="A218" s="112" t="s">
        <v>16</v>
      </c>
      <c r="B218" s="70" t="s">
        <v>73</v>
      </c>
      <c r="C218" s="69" t="s">
        <v>288</v>
      </c>
      <c r="D218" s="211">
        <v>5124742400</v>
      </c>
      <c r="E218" s="112" t="s">
        <v>558</v>
      </c>
      <c r="F218" s="152" t="s">
        <v>559</v>
      </c>
      <c r="G218" s="59" t="s">
        <v>44</v>
      </c>
      <c r="H218" s="259">
        <v>6265</v>
      </c>
      <c r="I218" s="194">
        <v>17</v>
      </c>
      <c r="J218" s="38" t="s">
        <v>28</v>
      </c>
      <c r="K218" s="68" t="s">
        <v>14</v>
      </c>
      <c r="L218" s="345">
        <v>41334</v>
      </c>
      <c r="M218" s="226">
        <f t="shared" ca="1" si="15"/>
        <v>-8.6999999999999993</v>
      </c>
      <c r="N218" s="59" t="s">
        <v>22</v>
      </c>
      <c r="O218" s="25" t="s">
        <v>560</v>
      </c>
      <c r="P218" s="271">
        <v>40330</v>
      </c>
      <c r="Q218" s="95">
        <v>40695</v>
      </c>
      <c r="R218" s="20">
        <f t="shared" si="16"/>
        <v>12</v>
      </c>
    </row>
    <row r="219" spans="1:18" ht="26.4">
      <c r="A219" t="s">
        <v>16</v>
      </c>
      <c r="B219" s="1" t="s">
        <v>73</v>
      </c>
      <c r="C219" s="32" t="s">
        <v>1002</v>
      </c>
      <c r="D219" s="115" t="s">
        <v>75</v>
      </c>
      <c r="E219" s="47" t="s">
        <v>514</v>
      </c>
      <c r="F219" s="9" t="s">
        <v>1003</v>
      </c>
      <c r="G219" s="8" t="s">
        <v>51</v>
      </c>
      <c r="H219" s="315">
        <v>2386</v>
      </c>
      <c r="I219" s="280">
        <v>14</v>
      </c>
      <c r="J219" s="338" t="s">
        <v>83</v>
      </c>
      <c r="K219" s="6" t="s">
        <v>14</v>
      </c>
      <c r="L219" s="6">
        <v>41973</v>
      </c>
      <c r="M219" s="24">
        <f t="shared" ca="1" si="15"/>
        <v>12.266666666666667</v>
      </c>
      <c r="N219" s="8" t="s">
        <v>52</v>
      </c>
      <c r="O219" s="25"/>
      <c r="P219" s="269">
        <v>40648</v>
      </c>
      <c r="Q219" s="95">
        <v>40695</v>
      </c>
      <c r="R219" s="20">
        <f t="shared" si="16"/>
        <v>1.5333333333333334</v>
      </c>
    </row>
    <row r="220" spans="1:18">
      <c r="A220" s="112" t="s">
        <v>16</v>
      </c>
      <c r="B220" s="74" t="s">
        <v>342</v>
      </c>
      <c r="C220" s="187" t="s">
        <v>343</v>
      </c>
      <c r="D220" s="211">
        <v>3287774</v>
      </c>
      <c r="E220" s="69" t="s">
        <v>345</v>
      </c>
      <c r="F220" s="75" t="s">
        <v>344</v>
      </c>
      <c r="G220" s="72" t="s">
        <v>43</v>
      </c>
      <c r="H220" s="73">
        <v>2590</v>
      </c>
      <c r="I220" s="71">
        <v>21.5</v>
      </c>
      <c r="J220" s="38" t="s">
        <v>28</v>
      </c>
      <c r="K220" s="68" t="s">
        <v>14</v>
      </c>
      <c r="L220" s="83">
        <v>40694</v>
      </c>
      <c r="M220" s="368">
        <f t="shared" ca="1" si="15"/>
        <v>-29.7</v>
      </c>
      <c r="N220" s="72" t="s">
        <v>15</v>
      </c>
      <c r="O220" s="21"/>
      <c r="P220" s="271">
        <v>39843</v>
      </c>
      <c r="Q220" s="95">
        <v>40695</v>
      </c>
      <c r="R220" s="20">
        <f t="shared" si="16"/>
        <v>28.033333333333335</v>
      </c>
    </row>
    <row r="221" spans="1:18" ht="21">
      <c r="A221" s="3" t="s">
        <v>16</v>
      </c>
      <c r="B221" s="1" t="s">
        <v>17</v>
      </c>
      <c r="C221" s="1" t="s">
        <v>234</v>
      </c>
      <c r="D221" s="357" t="s">
        <v>235</v>
      </c>
      <c r="E221" s="3" t="s">
        <v>655</v>
      </c>
      <c r="F221" s="3" t="s">
        <v>655</v>
      </c>
      <c r="G221" s="8" t="s">
        <v>44</v>
      </c>
      <c r="H221" s="248">
        <v>1421</v>
      </c>
      <c r="I221" s="255">
        <v>29.5</v>
      </c>
      <c r="J221" s="38" t="s">
        <v>83</v>
      </c>
      <c r="K221" s="68" t="s">
        <v>14</v>
      </c>
      <c r="L221" s="6">
        <v>40725</v>
      </c>
      <c r="M221" s="366">
        <f t="shared" ca="1" si="15"/>
        <v>-28.7</v>
      </c>
      <c r="N221" s="8" t="s">
        <v>22</v>
      </c>
      <c r="O221" s="25" t="s">
        <v>654</v>
      </c>
      <c r="P221" s="269">
        <v>40040</v>
      </c>
      <c r="Q221" s="95">
        <v>40695</v>
      </c>
      <c r="R221" s="20">
        <f t="shared" si="16"/>
        <v>21.533333333333335</v>
      </c>
    </row>
    <row r="222" spans="1:18" ht="31.2">
      <c r="A222" s="112" t="s">
        <v>16</v>
      </c>
      <c r="B222" s="75" t="s">
        <v>155</v>
      </c>
      <c r="C222" s="75" t="s">
        <v>534</v>
      </c>
      <c r="D222" s="228" t="s">
        <v>533</v>
      </c>
      <c r="E222" s="152" t="s">
        <v>532</v>
      </c>
      <c r="F222" s="152" t="s">
        <v>531</v>
      </c>
      <c r="G222" s="59" t="s">
        <v>51</v>
      </c>
      <c r="H222" s="179">
        <v>3000</v>
      </c>
      <c r="I222" s="38">
        <v>18.5</v>
      </c>
      <c r="J222" s="38" t="s">
        <v>28</v>
      </c>
      <c r="K222" s="68" t="s">
        <v>14</v>
      </c>
      <c r="L222" s="68">
        <v>40733</v>
      </c>
      <c r="M222" s="369">
        <f t="shared" ca="1" si="15"/>
        <v>-28.433333333333334</v>
      </c>
      <c r="N222" s="59" t="s">
        <v>15</v>
      </c>
      <c r="O222" s="25" t="s">
        <v>530</v>
      </c>
      <c r="P222" s="271">
        <v>39979</v>
      </c>
      <c r="Q222" s="95">
        <v>40695</v>
      </c>
      <c r="R222" s="20">
        <f t="shared" si="16"/>
        <v>23.533333333333335</v>
      </c>
    </row>
    <row r="223" spans="1:18" ht="31.2">
      <c r="A223" s="112" t="s">
        <v>16</v>
      </c>
      <c r="B223" s="75" t="s">
        <v>155</v>
      </c>
      <c r="C223" s="75" t="s">
        <v>534</v>
      </c>
      <c r="D223" s="228" t="s">
        <v>533</v>
      </c>
      <c r="E223" s="112" t="s">
        <v>532</v>
      </c>
      <c r="F223" s="112" t="s">
        <v>531</v>
      </c>
      <c r="G223" s="59" t="s">
        <v>51</v>
      </c>
      <c r="H223" s="179">
        <v>2004</v>
      </c>
      <c r="I223" s="148">
        <v>18.5</v>
      </c>
      <c r="J223" s="38" t="s">
        <v>28</v>
      </c>
      <c r="K223" s="68" t="s">
        <v>14</v>
      </c>
      <c r="L223" s="68">
        <v>40735</v>
      </c>
      <c r="M223" s="369">
        <f t="shared" ca="1" si="15"/>
        <v>-28.366666666666667</v>
      </c>
      <c r="N223" s="59" t="s">
        <v>15</v>
      </c>
      <c r="O223" s="25" t="s">
        <v>535</v>
      </c>
      <c r="P223" s="271">
        <v>39979</v>
      </c>
      <c r="Q223" s="95">
        <v>40695</v>
      </c>
      <c r="R223" s="20">
        <f t="shared" si="16"/>
        <v>23.533333333333335</v>
      </c>
    </row>
    <row r="224" spans="1:18">
      <c r="A224" s="112" t="s">
        <v>16</v>
      </c>
      <c r="B224" s="70" t="s">
        <v>30</v>
      </c>
      <c r="C224" s="69" t="s">
        <v>97</v>
      </c>
      <c r="D224" s="211" t="s">
        <v>98</v>
      </c>
      <c r="E224" s="70" t="s">
        <v>107</v>
      </c>
      <c r="F224" s="70" t="s">
        <v>108</v>
      </c>
      <c r="G224" s="72" t="s">
        <v>51</v>
      </c>
      <c r="H224" s="267">
        <v>4611</v>
      </c>
      <c r="I224" s="206">
        <v>19</v>
      </c>
      <c r="J224" s="38" t="s">
        <v>83</v>
      </c>
      <c r="K224" s="140" t="s">
        <v>14</v>
      </c>
      <c r="L224" s="140">
        <v>40756</v>
      </c>
      <c r="M224" s="368">
        <f t="shared" ca="1" si="15"/>
        <v>-27.7</v>
      </c>
      <c r="N224" s="72" t="s">
        <v>254</v>
      </c>
      <c r="O224" s="21" t="s">
        <v>112</v>
      </c>
      <c r="P224" s="230">
        <v>39652</v>
      </c>
      <c r="Q224" s="95">
        <v>40695</v>
      </c>
      <c r="R224" s="20">
        <f t="shared" si="16"/>
        <v>34.266666666666666</v>
      </c>
    </row>
    <row r="225" spans="1:18" ht="41.4">
      <c r="A225" s="302" t="s">
        <v>93</v>
      </c>
      <c r="B225" s="303" t="s">
        <v>348</v>
      </c>
      <c r="C225" s="304" t="s">
        <v>452</v>
      </c>
      <c r="D225" s="359" t="s">
        <v>451</v>
      </c>
      <c r="E225" s="302" t="s">
        <v>450</v>
      </c>
      <c r="F225" s="302" t="s">
        <v>868</v>
      </c>
      <c r="G225" s="305" t="s">
        <v>44</v>
      </c>
      <c r="H225" s="306">
        <v>4800</v>
      </c>
      <c r="I225" s="332">
        <v>13</v>
      </c>
      <c r="J225" s="38" t="s">
        <v>83</v>
      </c>
      <c r="K225" s="307" t="s">
        <v>867</v>
      </c>
      <c r="L225" s="307">
        <v>40756</v>
      </c>
      <c r="M225" s="370">
        <f t="shared" ca="1" si="15"/>
        <v>-27.7</v>
      </c>
      <c r="N225" s="305" t="s">
        <v>15</v>
      </c>
      <c r="O225" s="308" t="s">
        <v>866</v>
      </c>
      <c r="P225" s="309">
        <v>40374</v>
      </c>
      <c r="Q225" s="95">
        <v>40695</v>
      </c>
      <c r="R225" s="20">
        <f t="shared" si="16"/>
        <v>10.533333333333333</v>
      </c>
    </row>
    <row r="226" spans="1:18" ht="102.6">
      <c r="A226" t="s">
        <v>16</v>
      </c>
      <c r="B226" s="1" t="s">
        <v>193</v>
      </c>
      <c r="C226" s="1" t="s">
        <v>919</v>
      </c>
      <c r="D226" s="115" t="s">
        <v>920</v>
      </c>
      <c r="E226" s="3" t="s">
        <v>921</v>
      </c>
      <c r="F226" s="3" t="s">
        <v>922</v>
      </c>
      <c r="G226" s="8" t="s">
        <v>51</v>
      </c>
      <c r="H226" s="315">
        <v>4598</v>
      </c>
      <c r="I226" s="280">
        <v>24</v>
      </c>
      <c r="J226" s="336" t="s">
        <v>83</v>
      </c>
      <c r="K226" s="6" t="s">
        <v>14</v>
      </c>
      <c r="L226" s="19" t="s">
        <v>339</v>
      </c>
      <c r="M226" s="367" t="s">
        <v>923</v>
      </c>
      <c r="N226" s="8" t="s">
        <v>22</v>
      </c>
      <c r="O226" s="25" t="s">
        <v>924</v>
      </c>
      <c r="P226" s="269">
        <v>40466</v>
      </c>
      <c r="Q226" s="95">
        <v>40695</v>
      </c>
      <c r="R226" s="20">
        <f t="shared" si="16"/>
        <v>7.5333333333333332</v>
      </c>
    </row>
    <row r="227" spans="1:18" ht="31.2">
      <c r="A227" t="s">
        <v>16</v>
      </c>
      <c r="B227" s="13" t="s">
        <v>620</v>
      </c>
      <c r="C227" s="14" t="s">
        <v>964</v>
      </c>
      <c r="D227" s="116" t="s">
        <v>936</v>
      </c>
      <c r="E227" s="13" t="s">
        <v>963</v>
      </c>
      <c r="F227" s="13" t="s">
        <v>962</v>
      </c>
      <c r="G227" s="28" t="s">
        <v>51</v>
      </c>
      <c r="H227" s="349">
        <v>1600</v>
      </c>
      <c r="I227" s="281">
        <v>16</v>
      </c>
      <c r="J227" s="351" t="s">
        <v>83</v>
      </c>
      <c r="K227" s="19" t="s">
        <v>14</v>
      </c>
      <c r="L227" s="19">
        <v>40939</v>
      </c>
      <c r="M227" s="366">
        <f ca="1">DAYS360(IF(OR(K227="Immediate",K227&lt;TODAY()),TODAY(),K227),L227)/30</f>
        <v>-21.7</v>
      </c>
      <c r="N227" s="59" t="s">
        <v>43</v>
      </c>
      <c r="O227" s="21" t="s">
        <v>961</v>
      </c>
      <c r="P227" s="269">
        <v>40527</v>
      </c>
      <c r="Q227" s="95">
        <v>40709</v>
      </c>
      <c r="R227" s="20">
        <f t="shared" si="16"/>
        <v>6</v>
      </c>
    </row>
    <row r="228" spans="1:18" ht="103.2">
      <c r="A228" t="s">
        <v>16</v>
      </c>
      <c r="B228" s="75" t="s">
        <v>1021</v>
      </c>
      <c r="C228" s="1" t="s">
        <v>211</v>
      </c>
      <c r="D228" s="54">
        <v>4235177</v>
      </c>
      <c r="E228" s="3" t="s">
        <v>1015</v>
      </c>
      <c r="F228" s="3" t="s">
        <v>1016</v>
      </c>
      <c r="G228" s="3" t="s">
        <v>44</v>
      </c>
      <c r="H228" s="46">
        <v>1035</v>
      </c>
      <c r="I228" s="38">
        <v>20</v>
      </c>
      <c r="J228" s="38" t="s">
        <v>45</v>
      </c>
      <c r="K228" s="6" t="s">
        <v>14</v>
      </c>
      <c r="L228" s="19">
        <v>40827</v>
      </c>
      <c r="M228" s="367">
        <f ca="1">DAYS360(IF(OR(K228="Immediate",K228&lt;TODAY()),TODAY(),K228),L228)/30</f>
        <v>-25.366666666666667</v>
      </c>
      <c r="N228" s="8" t="s">
        <v>43</v>
      </c>
      <c r="O228" s="339" t="s">
        <v>1017</v>
      </c>
      <c r="P228" s="269">
        <v>40695</v>
      </c>
      <c r="Q228" s="95">
        <v>40709</v>
      </c>
      <c r="R228" s="20">
        <f t="shared" si="16"/>
        <v>0.46666666666666667</v>
      </c>
    </row>
    <row r="229" spans="1:18" ht="82.2">
      <c r="A229" t="s">
        <v>16</v>
      </c>
      <c r="B229" s="1" t="s">
        <v>193</v>
      </c>
      <c r="C229" s="32" t="s">
        <v>764</v>
      </c>
      <c r="D229" s="358" t="s">
        <v>1031</v>
      </c>
      <c r="E229" s="3" t="s">
        <v>1030</v>
      </c>
      <c r="F229" s="9" t="s">
        <v>1029</v>
      </c>
      <c r="G229" s="8" t="s">
        <v>44</v>
      </c>
      <c r="H229" s="363">
        <v>12412</v>
      </c>
      <c r="I229" s="364">
        <v>21</v>
      </c>
      <c r="J229" s="364" t="s">
        <v>83</v>
      </c>
      <c r="K229" s="6" t="s">
        <v>14</v>
      </c>
      <c r="L229" s="19">
        <v>41943</v>
      </c>
      <c r="M229" s="367">
        <f ca="1">DAYS360(IF(OR(K229="Immediate",K229&lt;TODAY()),TODAY(),K229),L229)/30</f>
        <v>11.3</v>
      </c>
      <c r="N229" s="8" t="s">
        <v>52</v>
      </c>
      <c r="O229" s="25" t="s">
        <v>1028</v>
      </c>
      <c r="P229" s="269">
        <v>40709</v>
      </c>
      <c r="Q229" s="95">
        <v>40725</v>
      </c>
      <c r="R229" s="20">
        <f t="shared" si="16"/>
        <v>0.53333333333333333</v>
      </c>
    </row>
    <row r="230" spans="1:18" ht="112.8">
      <c r="A230" t="s">
        <v>16</v>
      </c>
      <c r="B230" s="1" t="s">
        <v>193</v>
      </c>
      <c r="C230" s="32" t="s">
        <v>680</v>
      </c>
      <c r="D230" s="357" t="s">
        <v>981</v>
      </c>
      <c r="E230" s="3" t="s">
        <v>982</v>
      </c>
      <c r="F230" s="9" t="s">
        <v>983</v>
      </c>
      <c r="G230" s="8" t="s">
        <v>51</v>
      </c>
      <c r="H230" s="361">
        <f>4283+2462</f>
        <v>6745</v>
      </c>
      <c r="I230" s="280" t="s">
        <v>67</v>
      </c>
      <c r="J230" s="338" t="s">
        <v>67</v>
      </c>
      <c r="K230" s="6" t="s">
        <v>14</v>
      </c>
      <c r="L230" s="19">
        <v>41333</v>
      </c>
      <c r="M230" s="367">
        <f ca="1">DAYS360(IF(OR(K230="Immediate",K230&lt;TODAY()),TODAY(),K230),L230)/30</f>
        <v>-8.8000000000000007</v>
      </c>
      <c r="N230" s="8" t="s">
        <v>52</v>
      </c>
      <c r="O230" s="25" t="s">
        <v>984</v>
      </c>
      <c r="P230" s="269">
        <v>40589</v>
      </c>
      <c r="Q230" s="95">
        <v>40725</v>
      </c>
    </row>
    <row r="231" spans="1:18" ht="92.4">
      <c r="A231" t="s">
        <v>93</v>
      </c>
      <c r="B231" s="13" t="s">
        <v>193</v>
      </c>
      <c r="C231" s="60" t="s">
        <v>1036</v>
      </c>
      <c r="D231" s="376" t="s">
        <v>1035</v>
      </c>
      <c r="E231" s="13" t="s">
        <v>1034</v>
      </c>
      <c r="F231" s="61" t="s">
        <v>1033</v>
      </c>
      <c r="G231" s="28" t="s">
        <v>51</v>
      </c>
      <c r="H231" s="373">
        <v>1437</v>
      </c>
      <c r="I231" s="372">
        <v>20.5</v>
      </c>
      <c r="J231" s="371" t="s">
        <v>83</v>
      </c>
      <c r="K231" s="19" t="s">
        <v>14</v>
      </c>
      <c r="L231" s="19">
        <v>41182</v>
      </c>
      <c r="M231" s="366">
        <f ca="1">DAYS360(IF(OR(K231="Immediate",K231&lt;TODAY()),TODAY(),K231),L231)/30</f>
        <v>-13.733333333333333</v>
      </c>
      <c r="N231" s="8" t="s">
        <v>15</v>
      </c>
      <c r="O231" s="21" t="s">
        <v>1032</v>
      </c>
      <c r="P231" s="269">
        <v>40709</v>
      </c>
      <c r="Q231" s="95">
        <v>40725</v>
      </c>
    </row>
    <row r="232" spans="1:18" ht="39.6">
      <c r="A232" s="112" t="s">
        <v>16</v>
      </c>
      <c r="B232" s="75" t="s">
        <v>137</v>
      </c>
      <c r="C232" s="9" t="s">
        <v>138</v>
      </c>
      <c r="D232" s="357" t="s">
        <v>205</v>
      </c>
      <c r="E232" s="1" t="s">
        <v>904</v>
      </c>
      <c r="F232" s="1" t="s">
        <v>988</v>
      </c>
      <c r="G232" s="8" t="s">
        <v>51</v>
      </c>
      <c r="H232" s="314">
        <v>2831</v>
      </c>
      <c r="I232" s="280">
        <v>20</v>
      </c>
      <c r="J232" s="318" t="s">
        <v>28</v>
      </c>
      <c r="K232" s="68" t="s">
        <v>14</v>
      </c>
      <c r="L232" s="78">
        <v>40755</v>
      </c>
      <c r="M232" s="367">
        <v>9</v>
      </c>
      <c r="N232" s="8" t="s">
        <v>135</v>
      </c>
      <c r="O232" s="9" t="s">
        <v>906</v>
      </c>
      <c r="P232" s="269">
        <v>40466</v>
      </c>
      <c r="Q232" s="95">
        <v>40725</v>
      </c>
    </row>
    <row r="233" spans="1:18" ht="34.799999999999997">
      <c r="A233" s="3" t="s">
        <v>16</v>
      </c>
      <c r="B233" s="1" t="s">
        <v>137</v>
      </c>
      <c r="C233" s="1" t="s">
        <v>338</v>
      </c>
      <c r="D233" s="115" t="s">
        <v>205</v>
      </c>
      <c r="E233" s="3" t="s">
        <v>828</v>
      </c>
      <c r="F233" s="3" t="s">
        <v>827</v>
      </c>
      <c r="G233" s="59" t="s">
        <v>43</v>
      </c>
      <c r="H233" s="315">
        <v>5044</v>
      </c>
      <c r="I233" s="280">
        <v>11</v>
      </c>
      <c r="J233" s="354" t="s">
        <v>1045</v>
      </c>
      <c r="K233" s="68" t="s">
        <v>14</v>
      </c>
      <c r="L233" s="19">
        <v>41182</v>
      </c>
      <c r="M233" s="367">
        <f t="shared" ref="M233:M270" ca="1" si="17">DAYS360(IF(OR(K233="Immediate",K233&lt;TODAY()),TODAY(),K233),L233)/30</f>
        <v>-13.733333333333333</v>
      </c>
      <c r="N233" s="8" t="s">
        <v>52</v>
      </c>
      <c r="O233" s="339" t="s">
        <v>826</v>
      </c>
      <c r="P233" s="269">
        <v>40299</v>
      </c>
      <c r="Q233" s="95">
        <v>40725</v>
      </c>
    </row>
    <row r="234" spans="1:18" ht="52.8">
      <c r="A234" s="112" t="s">
        <v>16</v>
      </c>
      <c r="B234" s="75" t="s">
        <v>137</v>
      </c>
      <c r="C234" s="9" t="s">
        <v>139</v>
      </c>
      <c r="D234" s="228">
        <v>4781711</v>
      </c>
      <c r="E234" s="1" t="s">
        <v>902</v>
      </c>
      <c r="F234" s="1" t="s">
        <v>902</v>
      </c>
      <c r="G234" s="8" t="s">
        <v>51</v>
      </c>
      <c r="H234" s="314">
        <v>1503</v>
      </c>
      <c r="I234" s="280">
        <v>20</v>
      </c>
      <c r="J234" s="325" t="s">
        <v>931</v>
      </c>
      <c r="K234" s="68" t="s">
        <v>14</v>
      </c>
      <c r="L234" s="83">
        <v>40848</v>
      </c>
      <c r="M234" s="367">
        <f t="shared" ca="1" si="17"/>
        <v>-24.7</v>
      </c>
      <c r="N234" s="8" t="s">
        <v>22</v>
      </c>
      <c r="O234" s="9" t="s">
        <v>903</v>
      </c>
      <c r="P234" s="269">
        <v>40466</v>
      </c>
      <c r="Q234" s="95">
        <v>40725</v>
      </c>
    </row>
    <row r="235" spans="1:18" ht="82.2">
      <c r="A235" t="s">
        <v>16</v>
      </c>
      <c r="B235" s="1" t="s">
        <v>193</v>
      </c>
      <c r="C235" s="32" t="s">
        <v>1027</v>
      </c>
      <c r="D235" s="358" t="s">
        <v>1026</v>
      </c>
      <c r="E235" s="47" t="s">
        <v>612</v>
      </c>
      <c r="F235" s="9" t="s">
        <v>1025</v>
      </c>
      <c r="G235" s="93" t="s">
        <v>51</v>
      </c>
      <c r="H235" s="363">
        <v>12048</v>
      </c>
      <c r="I235" s="375">
        <v>24</v>
      </c>
      <c r="J235" s="351" t="s">
        <v>83</v>
      </c>
      <c r="K235" s="6" t="s">
        <v>14</v>
      </c>
      <c r="L235" s="6">
        <v>41546</v>
      </c>
      <c r="M235" s="20">
        <f t="shared" ca="1" si="17"/>
        <v>-1.7666666666666666</v>
      </c>
      <c r="N235" s="8" t="s">
        <v>254</v>
      </c>
      <c r="O235" s="25" t="s">
        <v>1024</v>
      </c>
      <c r="P235" s="269">
        <v>40709</v>
      </c>
      <c r="Q235" s="95">
        <v>40756</v>
      </c>
    </row>
    <row r="236" spans="1:18" ht="21">
      <c r="A236" s="112" t="s">
        <v>125</v>
      </c>
      <c r="B236" s="112" t="s">
        <v>126</v>
      </c>
      <c r="C236" s="50" t="s">
        <v>127</v>
      </c>
      <c r="D236" s="228" t="s">
        <v>128</v>
      </c>
      <c r="E236" s="69" t="s">
        <v>129</v>
      </c>
      <c r="F236" s="69" t="s">
        <v>130</v>
      </c>
      <c r="G236" s="72" t="s">
        <v>125</v>
      </c>
      <c r="H236" s="46">
        <v>700</v>
      </c>
      <c r="I236" s="38">
        <v>30</v>
      </c>
      <c r="J236" s="38" t="s">
        <v>21</v>
      </c>
      <c r="K236" s="68" t="s">
        <v>14</v>
      </c>
      <c r="L236" s="83">
        <v>41456</v>
      </c>
      <c r="M236" s="20">
        <f t="shared" ca="1" si="17"/>
        <v>-4.7</v>
      </c>
      <c r="N236" s="8" t="s">
        <v>43</v>
      </c>
      <c r="O236" s="25" t="s">
        <v>132</v>
      </c>
      <c r="P236" s="271">
        <v>39722</v>
      </c>
      <c r="Q236" s="95">
        <v>40756</v>
      </c>
    </row>
    <row r="237" spans="1:18" ht="31.2">
      <c r="A237" t="s">
        <v>16</v>
      </c>
      <c r="B237" s="75" t="s">
        <v>671</v>
      </c>
      <c r="C237" s="1" t="s">
        <v>298</v>
      </c>
      <c r="D237" s="115" t="s">
        <v>995</v>
      </c>
      <c r="E237" s="3" t="s">
        <v>994</v>
      </c>
      <c r="F237" s="3" t="s">
        <v>993</v>
      </c>
      <c r="G237" s="8" t="s">
        <v>44</v>
      </c>
      <c r="H237" s="362">
        <v>16224</v>
      </c>
      <c r="I237" s="280">
        <v>19.75</v>
      </c>
      <c r="J237" s="351" t="s">
        <v>83</v>
      </c>
      <c r="K237" s="6">
        <v>40695</v>
      </c>
      <c r="L237" s="19">
        <v>41609</v>
      </c>
      <c r="M237" s="20">
        <f t="shared" ca="1" si="17"/>
        <v>0.3</v>
      </c>
      <c r="N237" s="8" t="s">
        <v>52</v>
      </c>
      <c r="O237" s="25" t="s">
        <v>992</v>
      </c>
      <c r="P237" s="269">
        <v>40617</v>
      </c>
      <c r="Q237" s="95">
        <v>40756</v>
      </c>
    </row>
    <row r="238" spans="1:18" ht="26.4">
      <c r="A238" t="s">
        <v>16</v>
      </c>
      <c r="B238" s="13" t="s">
        <v>620</v>
      </c>
      <c r="C238" s="60" t="s">
        <v>935</v>
      </c>
      <c r="D238" s="116" t="s">
        <v>936</v>
      </c>
      <c r="E238" s="13" t="s">
        <v>937</v>
      </c>
      <c r="F238" s="13" t="s">
        <v>938</v>
      </c>
      <c r="G238" s="28" t="s">
        <v>44</v>
      </c>
      <c r="H238" s="349">
        <v>3920</v>
      </c>
      <c r="I238" s="281">
        <v>17</v>
      </c>
      <c r="J238" s="351" t="s">
        <v>83</v>
      </c>
      <c r="K238" s="19" t="s">
        <v>14</v>
      </c>
      <c r="L238" s="19">
        <v>40999</v>
      </c>
      <c r="M238" s="20">
        <f t="shared" ca="1" si="17"/>
        <v>-19.7</v>
      </c>
      <c r="N238" s="8" t="s">
        <v>15</v>
      </c>
      <c r="O238" s="21" t="s">
        <v>939</v>
      </c>
      <c r="P238" s="269">
        <v>40513</v>
      </c>
      <c r="Q238" s="95">
        <v>40756</v>
      </c>
    </row>
    <row r="239" spans="1:18">
      <c r="A239" t="s">
        <v>16</v>
      </c>
      <c r="B239" s="1" t="s">
        <v>73</v>
      </c>
      <c r="C239" s="1" t="s">
        <v>910</v>
      </c>
      <c r="D239" s="115" t="s">
        <v>75</v>
      </c>
      <c r="E239" s="47" t="s">
        <v>911</v>
      </c>
      <c r="F239" s="47" t="s">
        <v>912</v>
      </c>
      <c r="G239" s="59" t="s">
        <v>44</v>
      </c>
      <c r="H239" s="46">
        <v>2063</v>
      </c>
      <c r="I239" s="38">
        <v>18.5</v>
      </c>
      <c r="J239" s="351" t="s">
        <v>83</v>
      </c>
      <c r="K239" s="6" t="s">
        <v>14</v>
      </c>
      <c r="L239" s="6">
        <v>41244</v>
      </c>
      <c r="M239" s="20">
        <f t="shared" ca="1" si="17"/>
        <v>-11.7</v>
      </c>
      <c r="N239" s="8" t="s">
        <v>152</v>
      </c>
      <c r="O239" s="25"/>
      <c r="P239" s="269">
        <v>40436</v>
      </c>
      <c r="Q239" s="95">
        <v>40770</v>
      </c>
    </row>
    <row r="240" spans="1:18">
      <c r="A240" t="s">
        <v>16</v>
      </c>
      <c r="B240" s="13" t="s">
        <v>73</v>
      </c>
      <c r="C240" s="60" t="s">
        <v>1020</v>
      </c>
      <c r="D240" s="28" t="s">
        <v>75</v>
      </c>
      <c r="E240" s="13" t="s">
        <v>1019</v>
      </c>
      <c r="F240" s="13" t="s">
        <v>1018</v>
      </c>
      <c r="G240" s="28" t="s">
        <v>44</v>
      </c>
      <c r="H240" s="51">
        <v>6285</v>
      </c>
      <c r="I240" s="147">
        <v>24</v>
      </c>
      <c r="J240" s="351" t="s">
        <v>83</v>
      </c>
      <c r="K240" s="19" t="s">
        <v>14</v>
      </c>
      <c r="L240" s="19">
        <v>41394</v>
      </c>
      <c r="M240" s="20">
        <f t="shared" ca="1" si="17"/>
        <v>-6.7333333333333334</v>
      </c>
      <c r="N240" s="28" t="s">
        <v>15</v>
      </c>
      <c r="O240" s="21"/>
      <c r="P240" s="269">
        <v>40695</v>
      </c>
      <c r="Q240" s="95">
        <v>40770</v>
      </c>
    </row>
    <row r="241" spans="1:17">
      <c r="A241" t="s">
        <v>16</v>
      </c>
      <c r="B241" s="1" t="s">
        <v>73</v>
      </c>
      <c r="C241" s="32" t="s">
        <v>997</v>
      </c>
      <c r="D241" s="115" t="s">
        <v>75</v>
      </c>
      <c r="E241" s="47" t="s">
        <v>393</v>
      </c>
      <c r="F241" s="47" t="s">
        <v>394</v>
      </c>
      <c r="G241" s="8" t="s">
        <v>44</v>
      </c>
      <c r="H241" s="315">
        <v>9642</v>
      </c>
      <c r="I241" s="280">
        <v>19.5</v>
      </c>
      <c r="J241" s="351" t="s">
        <v>83</v>
      </c>
      <c r="K241" s="316" t="s">
        <v>14</v>
      </c>
      <c r="L241" s="6">
        <v>41517</v>
      </c>
      <c r="M241" s="20">
        <f t="shared" ca="1" si="17"/>
        <v>-2.7</v>
      </c>
      <c r="N241" s="59" t="s">
        <v>52</v>
      </c>
      <c r="O241" s="21" t="s">
        <v>998</v>
      </c>
      <c r="P241" s="269">
        <v>40634</v>
      </c>
      <c r="Q241" s="95">
        <v>40770</v>
      </c>
    </row>
    <row r="242" spans="1:17" ht="27.6">
      <c r="A242" t="s">
        <v>16</v>
      </c>
      <c r="B242" s="1" t="s">
        <v>1037</v>
      </c>
      <c r="C242" s="1" t="s">
        <v>1038</v>
      </c>
      <c r="D242" s="8" t="s">
        <v>1039</v>
      </c>
      <c r="E242" s="3" t="s">
        <v>1040</v>
      </c>
      <c r="F242" s="3" t="s">
        <v>1041</v>
      </c>
      <c r="G242" s="358" t="s">
        <v>1042</v>
      </c>
      <c r="H242" s="363">
        <v>2792</v>
      </c>
      <c r="I242" s="364">
        <v>21</v>
      </c>
      <c r="J242" s="351" t="s">
        <v>83</v>
      </c>
      <c r="K242" s="6" t="s">
        <v>14</v>
      </c>
      <c r="L242" s="19">
        <v>41699</v>
      </c>
      <c r="M242" s="20">
        <f t="shared" ca="1" si="17"/>
        <v>3.3</v>
      </c>
      <c r="N242" s="8" t="s">
        <v>1043</v>
      </c>
      <c r="O242" s="374" t="s">
        <v>1044</v>
      </c>
      <c r="P242" s="269">
        <v>40709</v>
      </c>
      <c r="Q242" s="95">
        <v>40770</v>
      </c>
    </row>
    <row r="243" spans="1:17" ht="112.8">
      <c r="A243" t="s">
        <v>16</v>
      </c>
      <c r="B243" s="1" t="s">
        <v>193</v>
      </c>
      <c r="C243" s="32" t="s">
        <v>860</v>
      </c>
      <c r="D243" s="357" t="s">
        <v>987</v>
      </c>
      <c r="E243" s="3" t="s">
        <v>236</v>
      </c>
      <c r="F243" s="9" t="s">
        <v>986</v>
      </c>
      <c r="G243" s="8" t="s">
        <v>44</v>
      </c>
      <c r="H243" s="315">
        <v>20508</v>
      </c>
      <c r="I243" s="238">
        <v>15</v>
      </c>
      <c r="J243" s="336" t="s">
        <v>28</v>
      </c>
      <c r="K243" s="6" t="s">
        <v>14</v>
      </c>
      <c r="L243" s="19">
        <v>40968</v>
      </c>
      <c r="M243" s="20">
        <f t="shared" ca="1" si="17"/>
        <v>-20.766666666666666</v>
      </c>
      <c r="N243" s="8" t="s">
        <v>22</v>
      </c>
      <c r="O243" s="25" t="s">
        <v>985</v>
      </c>
      <c r="P243" s="269">
        <v>40603</v>
      </c>
      <c r="Q243" s="95">
        <v>40787</v>
      </c>
    </row>
    <row r="244" spans="1:17" ht="21">
      <c r="A244" s="112" t="s">
        <v>16</v>
      </c>
      <c r="B244" s="75" t="s">
        <v>33</v>
      </c>
      <c r="C244" s="75" t="s">
        <v>575</v>
      </c>
      <c r="D244" s="228" t="s">
        <v>34</v>
      </c>
      <c r="E244" s="112" t="s">
        <v>576</v>
      </c>
      <c r="F244" s="112" t="s">
        <v>577</v>
      </c>
      <c r="G244" s="59" t="s">
        <v>44</v>
      </c>
      <c r="H244" s="273">
        <v>33800</v>
      </c>
      <c r="I244" s="258">
        <v>18</v>
      </c>
      <c r="J244" s="351" t="s">
        <v>83</v>
      </c>
      <c r="K244" s="68" t="s">
        <v>14</v>
      </c>
      <c r="L244" s="202">
        <v>41517</v>
      </c>
      <c r="M244" s="20">
        <f t="shared" ca="1" si="17"/>
        <v>-2.7</v>
      </c>
      <c r="N244" s="59" t="s">
        <v>106</v>
      </c>
      <c r="O244" s="25" t="s">
        <v>578</v>
      </c>
      <c r="P244" s="271">
        <v>39994</v>
      </c>
      <c r="Q244" s="95">
        <v>40787</v>
      </c>
    </row>
    <row r="245" spans="1:17" ht="41.4">
      <c r="A245" t="s">
        <v>16</v>
      </c>
      <c r="B245" s="1" t="s">
        <v>141</v>
      </c>
      <c r="C245" s="32" t="s">
        <v>614</v>
      </c>
      <c r="D245" s="357">
        <v>5124742411</v>
      </c>
      <c r="E245" s="3" t="s">
        <v>865</v>
      </c>
      <c r="F245" s="3" t="s">
        <v>864</v>
      </c>
      <c r="G245" s="8" t="s">
        <v>44</v>
      </c>
      <c r="H245" s="278">
        <v>29221</v>
      </c>
      <c r="I245" s="280">
        <v>22</v>
      </c>
      <c r="J245" s="38" t="s">
        <v>28</v>
      </c>
      <c r="K245" s="6" t="s">
        <v>14</v>
      </c>
      <c r="L245" s="19">
        <v>42186</v>
      </c>
      <c r="M245" s="20">
        <f t="shared" ca="1" si="17"/>
        <v>19.3</v>
      </c>
      <c r="N245" s="8" t="s">
        <v>22</v>
      </c>
      <c r="O245" s="25" t="s">
        <v>863</v>
      </c>
      <c r="P245" s="269">
        <v>40374</v>
      </c>
      <c r="Q245" s="95">
        <v>40787</v>
      </c>
    </row>
    <row r="246" spans="1:17" ht="61.8">
      <c r="A246" s="112" t="s">
        <v>16</v>
      </c>
      <c r="B246" s="74" t="s">
        <v>141</v>
      </c>
      <c r="C246" s="50" t="s">
        <v>604</v>
      </c>
      <c r="D246" s="357">
        <v>5124742411</v>
      </c>
      <c r="E246" s="224" t="s">
        <v>62</v>
      </c>
      <c r="F246" s="224" t="s">
        <v>58</v>
      </c>
      <c r="G246" s="59" t="s">
        <v>44</v>
      </c>
      <c r="H246" s="233">
        <v>4465</v>
      </c>
      <c r="I246" s="38" t="s">
        <v>67</v>
      </c>
      <c r="J246" s="38" t="s">
        <v>28</v>
      </c>
      <c r="K246" s="68" t="s">
        <v>14</v>
      </c>
      <c r="L246" s="83">
        <v>40969</v>
      </c>
      <c r="M246" s="20">
        <f t="shared" ca="1" si="17"/>
        <v>-20.7</v>
      </c>
      <c r="N246" s="59" t="s">
        <v>22</v>
      </c>
      <c r="O246" s="21" t="s">
        <v>712</v>
      </c>
      <c r="P246" s="271">
        <v>40544</v>
      </c>
      <c r="Q246" s="95">
        <v>40787</v>
      </c>
    </row>
    <row r="247" spans="1:17" ht="31.2">
      <c r="A247" t="s">
        <v>16</v>
      </c>
      <c r="B247" s="1" t="s">
        <v>73</v>
      </c>
      <c r="C247" s="1" t="s">
        <v>741</v>
      </c>
      <c r="D247" s="115" t="s">
        <v>894</v>
      </c>
      <c r="E247" s="3" t="s">
        <v>742</v>
      </c>
      <c r="F247" s="3" t="s">
        <v>893</v>
      </c>
      <c r="G247" s="8" t="s">
        <v>44</v>
      </c>
      <c r="H247" s="326">
        <v>6665</v>
      </c>
      <c r="I247" s="279">
        <v>18.5</v>
      </c>
      <c r="J247" s="351" t="s">
        <v>83</v>
      </c>
      <c r="K247" s="6" t="s">
        <v>14</v>
      </c>
      <c r="L247" s="6">
        <v>41639</v>
      </c>
      <c r="M247" s="20">
        <f t="shared" ca="1" si="17"/>
        <v>1.3</v>
      </c>
      <c r="N247" s="8" t="s">
        <v>52</v>
      </c>
      <c r="O247" s="25" t="s">
        <v>892</v>
      </c>
      <c r="P247" s="176">
        <v>40422</v>
      </c>
      <c r="Q247" s="95">
        <v>40801</v>
      </c>
    </row>
    <row r="248" spans="1:17">
      <c r="A248" s="3" t="s">
        <v>296</v>
      </c>
      <c r="B248" s="1" t="s">
        <v>802</v>
      </c>
      <c r="C248" s="1" t="s">
        <v>806</v>
      </c>
      <c r="D248" s="115" t="s">
        <v>807</v>
      </c>
      <c r="E248" s="1"/>
      <c r="F248" s="3" t="s">
        <v>808</v>
      </c>
      <c r="G248" s="8" t="s">
        <v>43</v>
      </c>
      <c r="H248" s="278">
        <v>12350</v>
      </c>
      <c r="I248" s="280" t="s">
        <v>67</v>
      </c>
      <c r="J248" s="280" t="s">
        <v>67</v>
      </c>
      <c r="K248" s="6" t="s">
        <v>14</v>
      </c>
      <c r="L248" s="19">
        <v>40786</v>
      </c>
      <c r="M248" s="20">
        <f t="shared" ca="1" si="17"/>
        <v>-26.7</v>
      </c>
      <c r="N248" s="8" t="s">
        <v>254</v>
      </c>
      <c r="O248" s="50"/>
      <c r="P248" s="269">
        <v>40252</v>
      </c>
      <c r="Q248" s="95">
        <v>40801</v>
      </c>
    </row>
    <row r="249" spans="1:17" ht="31.2">
      <c r="A249" s="152" t="s">
        <v>16</v>
      </c>
      <c r="B249" s="75" t="s">
        <v>968</v>
      </c>
      <c r="C249" s="75" t="s">
        <v>969</v>
      </c>
      <c r="D249" s="228" t="s">
        <v>253</v>
      </c>
      <c r="E249" s="112" t="s">
        <v>109</v>
      </c>
      <c r="F249" s="112" t="s">
        <v>970</v>
      </c>
      <c r="G249" s="59" t="s">
        <v>44</v>
      </c>
      <c r="H249" s="46">
        <v>15754</v>
      </c>
      <c r="I249" s="258">
        <v>11</v>
      </c>
      <c r="J249" s="380" t="s">
        <v>45</v>
      </c>
      <c r="K249" s="68" t="s">
        <v>14</v>
      </c>
      <c r="L249" s="202">
        <v>41213</v>
      </c>
      <c r="M249" s="20">
        <f t="shared" ca="1" si="17"/>
        <v>-12.7</v>
      </c>
      <c r="N249" s="59" t="s">
        <v>52</v>
      </c>
      <c r="O249" s="25" t="s">
        <v>971</v>
      </c>
      <c r="P249" s="271">
        <v>40558</v>
      </c>
      <c r="Q249" s="95">
        <v>40817</v>
      </c>
    </row>
    <row r="250" spans="1:17">
      <c r="A250" s="288" t="s">
        <v>16</v>
      </c>
      <c r="B250" s="70" t="s">
        <v>137</v>
      </c>
      <c r="C250" s="69" t="s">
        <v>139</v>
      </c>
      <c r="D250" s="116">
        <v>5124781711</v>
      </c>
      <c r="E250" s="70" t="s">
        <v>1046</v>
      </c>
      <c r="F250" s="70" t="s">
        <v>1046</v>
      </c>
      <c r="G250" s="72" t="s">
        <v>43</v>
      </c>
      <c r="H250" s="348">
        <v>1234</v>
      </c>
      <c r="I250" s="71">
        <v>22</v>
      </c>
      <c r="J250" s="321" t="s">
        <v>528</v>
      </c>
      <c r="K250" s="36" t="s">
        <v>14</v>
      </c>
      <c r="L250" s="377">
        <v>40939</v>
      </c>
      <c r="M250" s="20">
        <f t="shared" ca="1" si="17"/>
        <v>-21.7</v>
      </c>
      <c r="N250" s="59" t="s">
        <v>22</v>
      </c>
      <c r="O250" s="50" t="s">
        <v>1047</v>
      </c>
      <c r="P250" s="269">
        <v>40725</v>
      </c>
      <c r="Q250" s="95">
        <v>40817</v>
      </c>
    </row>
    <row r="251" spans="1:17" ht="105.6">
      <c r="A251" s="112" t="s">
        <v>16</v>
      </c>
      <c r="B251" s="75" t="s">
        <v>137</v>
      </c>
      <c r="C251" s="9" t="s">
        <v>138</v>
      </c>
      <c r="D251" s="357" t="s">
        <v>205</v>
      </c>
      <c r="E251" s="1" t="s">
        <v>907</v>
      </c>
      <c r="F251" s="1" t="s">
        <v>908</v>
      </c>
      <c r="G251" s="8" t="s">
        <v>51</v>
      </c>
      <c r="H251" s="314">
        <v>10333</v>
      </c>
      <c r="I251" s="280">
        <v>20</v>
      </c>
      <c r="J251" s="344" t="s">
        <v>931</v>
      </c>
      <c r="K251" s="68" t="s">
        <v>14</v>
      </c>
      <c r="L251" s="78">
        <v>40939</v>
      </c>
      <c r="M251" s="20">
        <f t="shared" ca="1" si="17"/>
        <v>-21.7</v>
      </c>
      <c r="N251" s="8" t="s">
        <v>15</v>
      </c>
      <c r="O251" s="9" t="s">
        <v>909</v>
      </c>
      <c r="P251" s="269">
        <v>40466</v>
      </c>
      <c r="Q251" s="95">
        <v>2011</v>
      </c>
    </row>
    <row r="252" spans="1:17">
      <c r="A252" s="112" t="s">
        <v>16</v>
      </c>
      <c r="B252" s="75" t="s">
        <v>30</v>
      </c>
      <c r="C252" s="75" t="s">
        <v>852</v>
      </c>
      <c r="D252" s="228">
        <v>4994915</v>
      </c>
      <c r="E252" s="112" t="s">
        <v>572</v>
      </c>
      <c r="F252" s="112" t="s">
        <v>573</v>
      </c>
      <c r="G252" s="59" t="s">
        <v>44</v>
      </c>
      <c r="H252" s="259">
        <v>22960</v>
      </c>
      <c r="I252" s="258">
        <v>18</v>
      </c>
      <c r="J252" s="351" t="s">
        <v>83</v>
      </c>
      <c r="K252" s="68" t="s">
        <v>14</v>
      </c>
      <c r="L252" s="68">
        <v>41518</v>
      </c>
      <c r="M252" s="20">
        <f t="shared" ca="1" si="17"/>
        <v>-2.7</v>
      </c>
      <c r="N252" s="72" t="s">
        <v>52</v>
      </c>
      <c r="O252" s="25" t="s">
        <v>574</v>
      </c>
      <c r="P252" s="230">
        <v>39995</v>
      </c>
      <c r="Q252" s="95">
        <v>40831</v>
      </c>
    </row>
    <row r="253" spans="1:17">
      <c r="A253" s="212" t="s">
        <v>16</v>
      </c>
      <c r="B253" s="311" t="s">
        <v>30</v>
      </c>
      <c r="C253" s="311" t="s">
        <v>683</v>
      </c>
      <c r="D253" s="365" t="s">
        <v>684</v>
      </c>
      <c r="E253" s="311" t="s">
        <v>870</v>
      </c>
      <c r="F253" s="311" t="s">
        <v>871</v>
      </c>
      <c r="G253" s="312" t="s">
        <v>44</v>
      </c>
      <c r="H253" s="313">
        <v>6963</v>
      </c>
      <c r="I253" s="219">
        <v>20</v>
      </c>
      <c r="J253" s="219" t="s">
        <v>45</v>
      </c>
      <c r="K253" s="221" t="s">
        <v>14</v>
      </c>
      <c r="L253" s="174">
        <v>41395</v>
      </c>
      <c r="M253" s="20">
        <f t="shared" ca="1" si="17"/>
        <v>-6.7</v>
      </c>
      <c r="N253" s="312" t="s">
        <v>15</v>
      </c>
      <c r="O253" s="222" t="s">
        <v>872</v>
      </c>
      <c r="P253" s="310">
        <v>40391</v>
      </c>
      <c r="Q253" s="95">
        <v>40831</v>
      </c>
    </row>
    <row r="254" spans="1:17" ht="61.8">
      <c r="A254" t="s">
        <v>16</v>
      </c>
      <c r="B254" s="13" t="s">
        <v>193</v>
      </c>
      <c r="C254" s="181" t="s">
        <v>862</v>
      </c>
      <c r="D254" s="228" t="s">
        <v>497</v>
      </c>
      <c r="E254" s="13" t="s">
        <v>851</v>
      </c>
      <c r="F254" s="61" t="s">
        <v>890</v>
      </c>
      <c r="G254" s="28" t="s">
        <v>44</v>
      </c>
      <c r="H254" s="320">
        <v>15038</v>
      </c>
      <c r="I254" s="257">
        <v>19</v>
      </c>
      <c r="J254" s="351" t="s">
        <v>83</v>
      </c>
      <c r="K254" s="19" t="s">
        <v>14</v>
      </c>
      <c r="L254" s="19">
        <v>41243</v>
      </c>
      <c r="M254" s="20">
        <f t="shared" ca="1" si="17"/>
        <v>-11.733333333333333</v>
      </c>
      <c r="N254" s="8" t="s">
        <v>43</v>
      </c>
      <c r="O254" s="21" t="s">
        <v>914</v>
      </c>
      <c r="P254" s="271">
        <v>40422</v>
      </c>
      <c r="Q254" s="95">
        <v>40848</v>
      </c>
    </row>
    <row r="255" spans="1:17" ht="21">
      <c r="A255" t="s">
        <v>16</v>
      </c>
      <c r="B255" s="70" t="s">
        <v>671</v>
      </c>
      <c r="C255" s="14" t="s">
        <v>298</v>
      </c>
      <c r="D255" s="117" t="s">
        <v>995</v>
      </c>
      <c r="E255" s="13" t="s">
        <v>994</v>
      </c>
      <c r="F255" s="13" t="s">
        <v>993</v>
      </c>
      <c r="G255" s="28" t="s">
        <v>44</v>
      </c>
      <c r="H255" s="349">
        <v>3796</v>
      </c>
      <c r="I255" s="281">
        <v>21.5</v>
      </c>
      <c r="J255" s="351" t="s">
        <v>83</v>
      </c>
      <c r="K255" s="19">
        <v>40695</v>
      </c>
      <c r="L255" s="19">
        <v>41609</v>
      </c>
      <c r="M255" s="20">
        <f t="shared" ca="1" si="17"/>
        <v>0.3</v>
      </c>
      <c r="N255" s="8" t="s">
        <v>52</v>
      </c>
      <c r="O255" s="21" t="s">
        <v>996</v>
      </c>
      <c r="P255" s="269">
        <v>40617</v>
      </c>
      <c r="Q255" s="95">
        <v>40848</v>
      </c>
    </row>
    <row r="256" spans="1:17" ht="92.4">
      <c r="A256" t="s">
        <v>16</v>
      </c>
      <c r="B256" s="70" t="s">
        <v>671</v>
      </c>
      <c r="C256" s="1" t="s">
        <v>720</v>
      </c>
      <c r="D256" s="8" t="s">
        <v>719</v>
      </c>
      <c r="E256" s="3" t="s">
        <v>1104</v>
      </c>
      <c r="F256" s="3" t="s">
        <v>1103</v>
      </c>
      <c r="G256" s="8" t="s">
        <v>44</v>
      </c>
      <c r="H256" s="390">
        <v>2350</v>
      </c>
      <c r="I256" s="391">
        <v>20.5</v>
      </c>
      <c r="J256" s="391">
        <v>0</v>
      </c>
      <c r="K256" s="6" t="s">
        <v>14</v>
      </c>
      <c r="L256" s="19">
        <v>41394</v>
      </c>
      <c r="M256" s="24">
        <f t="shared" ca="1" si="17"/>
        <v>-6.7333333333333334</v>
      </c>
      <c r="N256" s="8" t="s">
        <v>52</v>
      </c>
      <c r="O256" s="25" t="s">
        <v>1102</v>
      </c>
      <c r="P256" s="269">
        <v>40817</v>
      </c>
      <c r="Q256" s="95">
        <v>40848</v>
      </c>
    </row>
    <row r="257" spans="1:17">
      <c r="A257" s="112" t="s">
        <v>16</v>
      </c>
      <c r="B257" s="75" t="s">
        <v>30</v>
      </c>
      <c r="C257" s="9" t="s">
        <v>687</v>
      </c>
      <c r="D257" s="357">
        <v>4994930</v>
      </c>
      <c r="E257" s="1" t="s">
        <v>972</v>
      </c>
      <c r="F257" s="1" t="s">
        <v>973</v>
      </c>
      <c r="G257" s="8" t="s">
        <v>51</v>
      </c>
      <c r="H257" s="4">
        <v>10650</v>
      </c>
      <c r="I257" s="5">
        <v>16</v>
      </c>
      <c r="J257" s="351" t="s">
        <v>83</v>
      </c>
      <c r="K257" s="6" t="s">
        <v>14</v>
      </c>
      <c r="L257" s="78">
        <v>40847</v>
      </c>
      <c r="M257" s="20">
        <f t="shared" ca="1" si="17"/>
        <v>-24.7</v>
      </c>
      <c r="N257" s="8" t="s">
        <v>15</v>
      </c>
      <c r="O257" s="50" t="s">
        <v>977</v>
      </c>
      <c r="P257" s="269">
        <v>40575</v>
      </c>
      <c r="Q257" s="95">
        <v>40848</v>
      </c>
    </row>
    <row r="258" spans="1:17">
      <c r="A258" s="112" t="s">
        <v>16</v>
      </c>
      <c r="B258" s="70" t="s">
        <v>141</v>
      </c>
      <c r="C258" s="69" t="s">
        <v>854</v>
      </c>
      <c r="D258" s="357">
        <v>5124742411</v>
      </c>
      <c r="E258" s="70" t="s">
        <v>425</v>
      </c>
      <c r="F258" s="70" t="s">
        <v>241</v>
      </c>
      <c r="G258" s="72" t="s">
        <v>44</v>
      </c>
      <c r="H258" s="51">
        <v>1516</v>
      </c>
      <c r="I258" s="147">
        <v>15</v>
      </c>
      <c r="J258" s="38" t="s">
        <v>28</v>
      </c>
      <c r="K258" s="36" t="s">
        <v>14</v>
      </c>
      <c r="L258" s="36">
        <v>40878</v>
      </c>
      <c r="M258" s="20">
        <f t="shared" ca="1" si="17"/>
        <v>-23.7</v>
      </c>
      <c r="N258" s="59" t="s">
        <v>22</v>
      </c>
      <c r="O258" s="25"/>
      <c r="P258" s="271">
        <v>39904</v>
      </c>
      <c r="Q258" s="95">
        <v>40848</v>
      </c>
    </row>
    <row r="259" spans="1:17">
      <c r="A259" t="s">
        <v>125</v>
      </c>
      <c r="B259" s="1" t="s">
        <v>73</v>
      </c>
      <c r="C259" s="1" t="s">
        <v>958</v>
      </c>
      <c r="D259" s="115" t="s">
        <v>75</v>
      </c>
      <c r="E259" s="47" t="s">
        <v>957</v>
      </c>
      <c r="F259" s="47" t="s">
        <v>956</v>
      </c>
      <c r="G259" s="8" t="s">
        <v>51</v>
      </c>
      <c r="H259" s="315">
        <v>4900</v>
      </c>
      <c r="I259" s="280">
        <v>20</v>
      </c>
      <c r="J259" s="354" t="s">
        <v>1045</v>
      </c>
      <c r="K259" s="6" t="s">
        <v>14</v>
      </c>
      <c r="L259" s="6">
        <v>40847</v>
      </c>
      <c r="M259" s="20">
        <f t="shared" ca="1" si="17"/>
        <v>-24.7</v>
      </c>
      <c r="N259" s="8" t="s">
        <v>254</v>
      </c>
      <c r="O259" s="21"/>
      <c r="P259" s="269">
        <v>40527</v>
      </c>
      <c r="Q259" s="95">
        <v>40848</v>
      </c>
    </row>
    <row r="260" spans="1:17">
      <c r="A260" s="3" t="s">
        <v>16</v>
      </c>
      <c r="B260" s="1" t="s">
        <v>705</v>
      </c>
      <c r="C260" s="1" t="s">
        <v>706</v>
      </c>
      <c r="D260" s="115">
        <v>3490000</v>
      </c>
      <c r="E260" s="3" t="s">
        <v>707</v>
      </c>
      <c r="F260" s="3" t="s">
        <v>707</v>
      </c>
      <c r="G260" s="8" t="s">
        <v>44</v>
      </c>
      <c r="H260" s="46">
        <v>3596</v>
      </c>
      <c r="I260" s="38">
        <v>21</v>
      </c>
      <c r="J260" s="295" t="s">
        <v>21</v>
      </c>
      <c r="K260" s="6" t="s">
        <v>14</v>
      </c>
      <c r="L260" s="19">
        <v>40847</v>
      </c>
      <c r="M260" s="20">
        <f t="shared" ca="1" si="17"/>
        <v>-24.7</v>
      </c>
      <c r="N260" s="8" t="s">
        <v>43</v>
      </c>
      <c r="O260" s="25" t="s">
        <v>708</v>
      </c>
      <c r="P260" s="271">
        <v>40148</v>
      </c>
      <c r="Q260" s="95">
        <v>40848</v>
      </c>
    </row>
    <row r="261" spans="1:17" ht="92.4">
      <c r="A261" t="s">
        <v>16</v>
      </c>
      <c r="B261" s="1" t="s">
        <v>193</v>
      </c>
      <c r="C261" s="32" t="s">
        <v>764</v>
      </c>
      <c r="D261" s="358" t="s">
        <v>981</v>
      </c>
      <c r="E261" s="47" t="s">
        <v>1030</v>
      </c>
      <c r="F261" s="47" t="s">
        <v>1065</v>
      </c>
      <c r="G261" s="93" t="s">
        <v>44</v>
      </c>
      <c r="H261" s="363">
        <v>12412</v>
      </c>
      <c r="I261" s="375">
        <v>21</v>
      </c>
      <c r="J261" s="364" t="s">
        <v>83</v>
      </c>
      <c r="K261" s="6" t="s">
        <v>14</v>
      </c>
      <c r="L261" s="6">
        <v>41943</v>
      </c>
      <c r="M261" s="24">
        <f t="shared" ca="1" si="17"/>
        <v>11.3</v>
      </c>
      <c r="N261" s="8" t="s">
        <v>52</v>
      </c>
      <c r="O261" s="25" t="s">
        <v>1064</v>
      </c>
      <c r="P261" s="269">
        <v>40756</v>
      </c>
      <c r="Q261" s="95">
        <v>40862</v>
      </c>
    </row>
    <row r="262" spans="1:17" ht="26.4">
      <c r="A262" t="s">
        <v>16</v>
      </c>
      <c r="B262" s="1" t="s">
        <v>141</v>
      </c>
      <c r="C262" s="32" t="s">
        <v>952</v>
      </c>
      <c r="D262" s="115" t="s">
        <v>142</v>
      </c>
      <c r="E262" s="3" t="s">
        <v>951</v>
      </c>
      <c r="F262" s="3" t="s">
        <v>950</v>
      </c>
      <c r="G262" s="8" t="s">
        <v>44</v>
      </c>
      <c r="H262" s="46">
        <v>2259</v>
      </c>
      <c r="I262" s="38">
        <v>15</v>
      </c>
      <c r="J262" s="351" t="s">
        <v>83</v>
      </c>
      <c r="K262" s="6" t="s">
        <v>14</v>
      </c>
      <c r="L262" s="19">
        <v>41121</v>
      </c>
      <c r="M262" s="20">
        <f t="shared" ca="1" si="17"/>
        <v>-15.7</v>
      </c>
      <c r="N262" s="8" t="s">
        <v>106</v>
      </c>
      <c r="O262" s="25" t="s">
        <v>69</v>
      </c>
      <c r="P262" s="269">
        <v>40513</v>
      </c>
      <c r="Q262" s="95">
        <v>40862</v>
      </c>
    </row>
    <row r="263" spans="1:17" ht="92.4">
      <c r="A263" s="3" t="s">
        <v>16</v>
      </c>
      <c r="B263" s="1" t="s">
        <v>671</v>
      </c>
      <c r="C263" s="1" t="s">
        <v>720</v>
      </c>
      <c r="D263" s="115" t="s">
        <v>719</v>
      </c>
      <c r="E263" s="3" t="s">
        <v>718</v>
      </c>
      <c r="F263" s="3" t="s">
        <v>717</v>
      </c>
      <c r="G263" s="8" t="s">
        <v>43</v>
      </c>
      <c r="H263" s="278">
        <v>5500</v>
      </c>
      <c r="I263" s="277">
        <v>13</v>
      </c>
      <c r="J263" s="277" t="s">
        <v>45</v>
      </c>
      <c r="K263" s="6" t="s">
        <v>14</v>
      </c>
      <c r="L263" s="19">
        <v>40909</v>
      </c>
      <c r="M263" s="20">
        <f t="shared" ca="1" si="17"/>
        <v>-22.7</v>
      </c>
      <c r="N263" s="8" t="s">
        <v>52</v>
      </c>
      <c r="O263" s="25" t="s">
        <v>716</v>
      </c>
      <c r="P263" s="269">
        <v>40179</v>
      </c>
      <c r="Q263" s="95">
        <v>40878</v>
      </c>
    </row>
    <row r="264" spans="1:17" ht="26.4">
      <c r="A264" s="3" t="s">
        <v>16</v>
      </c>
      <c r="B264" s="13" t="s">
        <v>620</v>
      </c>
      <c r="C264" s="14" t="s">
        <v>631</v>
      </c>
      <c r="D264" s="116" t="s">
        <v>632</v>
      </c>
      <c r="E264" s="13" t="s">
        <v>633</v>
      </c>
      <c r="F264" s="13" t="s">
        <v>634</v>
      </c>
      <c r="G264" s="28" t="s">
        <v>44</v>
      </c>
      <c r="H264" s="320">
        <v>24002</v>
      </c>
      <c r="I264" s="71" t="s">
        <v>67</v>
      </c>
      <c r="J264" s="321" t="s">
        <v>67</v>
      </c>
      <c r="K264" s="19" t="s">
        <v>14</v>
      </c>
      <c r="L264" s="19">
        <v>40999</v>
      </c>
      <c r="M264" s="20">
        <f t="shared" ca="1" si="17"/>
        <v>-19.7</v>
      </c>
      <c r="N264" s="28" t="s">
        <v>52</v>
      </c>
      <c r="O264" s="50"/>
      <c r="P264" s="269">
        <v>40026</v>
      </c>
      <c r="Q264" s="95">
        <v>40878</v>
      </c>
    </row>
    <row r="265" spans="1:17">
      <c r="A265" s="3" t="s">
        <v>16</v>
      </c>
      <c r="B265" s="1" t="s">
        <v>95</v>
      </c>
      <c r="C265" s="1" t="s">
        <v>113</v>
      </c>
      <c r="D265" s="115" t="s">
        <v>114</v>
      </c>
      <c r="E265" s="3" t="s">
        <v>109</v>
      </c>
      <c r="F265" s="3" t="s">
        <v>185</v>
      </c>
      <c r="G265" s="8" t="s">
        <v>44</v>
      </c>
      <c r="H265" s="237">
        <v>9144</v>
      </c>
      <c r="I265" s="280">
        <v>18</v>
      </c>
      <c r="J265" s="351" t="s">
        <v>83</v>
      </c>
      <c r="K265" s="6" t="s">
        <v>14</v>
      </c>
      <c r="L265" s="19">
        <v>40967</v>
      </c>
      <c r="M265" s="20">
        <f t="shared" ca="1" si="17"/>
        <v>-20.8</v>
      </c>
      <c r="N265" s="8" t="s">
        <v>52</v>
      </c>
      <c r="O265" s="25" t="s">
        <v>740</v>
      </c>
      <c r="P265" s="269">
        <v>40193</v>
      </c>
      <c r="Q265" s="95">
        <v>40878</v>
      </c>
    </row>
    <row r="266" spans="1:17">
      <c r="A266" t="s">
        <v>16</v>
      </c>
      <c r="B266" s="75" t="s">
        <v>802</v>
      </c>
      <c r="C266" s="1" t="s">
        <v>174</v>
      </c>
      <c r="D266" s="115" t="s">
        <v>175</v>
      </c>
      <c r="E266" s="1" t="s">
        <v>899</v>
      </c>
      <c r="F266" s="3" t="s">
        <v>898</v>
      </c>
      <c r="G266" s="8" t="s">
        <v>44</v>
      </c>
      <c r="H266" s="46">
        <v>3865</v>
      </c>
      <c r="I266" s="148">
        <v>23</v>
      </c>
      <c r="J266" s="351" t="s">
        <v>83</v>
      </c>
      <c r="K266" s="6" t="s">
        <v>14</v>
      </c>
      <c r="L266" s="6">
        <v>40939</v>
      </c>
      <c r="M266" s="20">
        <f t="shared" ca="1" si="17"/>
        <v>-21.7</v>
      </c>
      <c r="N266" s="8" t="s">
        <v>52</v>
      </c>
      <c r="O266" s="25"/>
      <c r="P266" s="269">
        <v>40436</v>
      </c>
      <c r="Q266" s="95">
        <v>40878</v>
      </c>
    </row>
    <row r="267" spans="1:17">
      <c r="A267" s="3" t="s">
        <v>296</v>
      </c>
      <c r="B267" s="1" t="s">
        <v>802</v>
      </c>
      <c r="C267" s="1" t="s">
        <v>806</v>
      </c>
      <c r="D267" s="115" t="s">
        <v>807</v>
      </c>
      <c r="E267" s="121" t="s">
        <v>809</v>
      </c>
      <c r="F267" s="3" t="s">
        <v>810</v>
      </c>
      <c r="G267" s="8" t="s">
        <v>51</v>
      </c>
      <c r="H267" s="278">
        <v>18070</v>
      </c>
      <c r="I267" s="280" t="s">
        <v>67</v>
      </c>
      <c r="J267" s="280" t="s">
        <v>67</v>
      </c>
      <c r="K267" s="6" t="s">
        <v>14</v>
      </c>
      <c r="L267" s="19">
        <v>40908</v>
      </c>
      <c r="M267" s="20">
        <f t="shared" ca="1" si="17"/>
        <v>-22.7</v>
      </c>
      <c r="N267" s="8" t="s">
        <v>106</v>
      </c>
      <c r="O267" s="50"/>
      <c r="P267" s="269">
        <v>40252</v>
      </c>
      <c r="Q267" s="95">
        <v>40878</v>
      </c>
    </row>
    <row r="268" spans="1:17" ht="82.2">
      <c r="A268" s="112" t="s">
        <v>16</v>
      </c>
      <c r="B268" s="75" t="s">
        <v>193</v>
      </c>
      <c r="C268" s="181" t="s">
        <v>764</v>
      </c>
      <c r="D268" s="228" t="s">
        <v>765</v>
      </c>
      <c r="E268" s="13" t="s">
        <v>850</v>
      </c>
      <c r="F268" s="61" t="s">
        <v>766</v>
      </c>
      <c r="G268" s="28" t="s">
        <v>51</v>
      </c>
      <c r="H268" s="320">
        <v>8704</v>
      </c>
      <c r="I268" s="257">
        <v>9</v>
      </c>
      <c r="J268" s="258" t="s">
        <v>83</v>
      </c>
      <c r="K268" s="6" t="s">
        <v>14</v>
      </c>
      <c r="L268" s="19">
        <v>41121</v>
      </c>
      <c r="M268" s="20">
        <f t="shared" ca="1" si="17"/>
        <v>-15.7</v>
      </c>
      <c r="N268" s="28" t="s">
        <v>15</v>
      </c>
      <c r="O268" s="21" t="s">
        <v>767</v>
      </c>
      <c r="P268" s="271">
        <v>40422</v>
      </c>
      <c r="Q268" s="95">
        <v>40878</v>
      </c>
    </row>
    <row r="269" spans="1:17">
      <c r="A269" s="112" t="s">
        <v>16</v>
      </c>
      <c r="B269" s="75" t="s">
        <v>443</v>
      </c>
      <c r="C269" s="75" t="s">
        <v>444</v>
      </c>
      <c r="D269" s="228" t="s">
        <v>253</v>
      </c>
      <c r="E269" s="112" t="s">
        <v>445</v>
      </c>
      <c r="F269" s="112" t="s">
        <v>446</v>
      </c>
      <c r="G269" s="59" t="s">
        <v>51</v>
      </c>
      <c r="H269" s="46">
        <v>4771</v>
      </c>
      <c r="I269" s="38">
        <v>15</v>
      </c>
      <c r="J269" s="351" t="s">
        <v>83</v>
      </c>
      <c r="K269" s="68" t="s">
        <v>14</v>
      </c>
      <c r="L269" s="36">
        <v>40999</v>
      </c>
      <c r="M269" s="20">
        <f t="shared" ca="1" si="17"/>
        <v>-19.7</v>
      </c>
      <c r="N269" s="59" t="s">
        <v>326</v>
      </c>
      <c r="O269" s="25" t="s">
        <v>69</v>
      </c>
      <c r="P269" s="229">
        <v>39934</v>
      </c>
      <c r="Q269" s="95">
        <v>40878</v>
      </c>
    </row>
    <row r="270" spans="1:17">
      <c r="A270" t="s">
        <v>16</v>
      </c>
      <c r="B270" s="75" t="s">
        <v>186</v>
      </c>
      <c r="C270" s="75" t="s">
        <v>187</v>
      </c>
      <c r="D270" s="389" t="s">
        <v>188</v>
      </c>
      <c r="E270" s="112" t="s">
        <v>1001</v>
      </c>
      <c r="F270" s="112" t="s">
        <v>1000</v>
      </c>
      <c r="G270" s="59" t="s">
        <v>51</v>
      </c>
      <c r="H270" s="315">
        <v>2493</v>
      </c>
      <c r="I270" s="280">
        <v>16</v>
      </c>
      <c r="J270" s="318" t="s">
        <v>45</v>
      </c>
      <c r="K270" s="6">
        <v>40695</v>
      </c>
      <c r="L270" s="19">
        <v>40969</v>
      </c>
      <c r="M270" s="20">
        <f t="shared" ca="1" si="17"/>
        <v>-20.7</v>
      </c>
      <c r="N270" s="59" t="s">
        <v>15</v>
      </c>
      <c r="O270" s="25" t="s">
        <v>999</v>
      </c>
      <c r="P270" s="269">
        <v>40634</v>
      </c>
      <c r="Q270" s="95">
        <v>40878</v>
      </c>
    </row>
    <row r="271" spans="1:17" ht="102.6">
      <c r="A271" t="s">
        <v>16</v>
      </c>
      <c r="B271" s="1" t="s">
        <v>193</v>
      </c>
      <c r="C271" s="32" t="s">
        <v>1077</v>
      </c>
      <c r="D271" s="376" t="s">
        <v>1076</v>
      </c>
      <c r="E271" s="47" t="s">
        <v>1075</v>
      </c>
      <c r="F271" s="9" t="s">
        <v>1074</v>
      </c>
      <c r="G271" s="93" t="s">
        <v>44</v>
      </c>
      <c r="H271" s="383">
        <v>14210</v>
      </c>
      <c r="I271" s="387">
        <v>19.5</v>
      </c>
      <c r="J271" s="386" t="s">
        <v>83</v>
      </c>
      <c r="K271" s="6">
        <v>40817</v>
      </c>
      <c r="L271" s="6" t="s">
        <v>1073</v>
      </c>
      <c r="M271" s="24">
        <v>12</v>
      </c>
      <c r="N271" s="8" t="s">
        <v>52</v>
      </c>
      <c r="O271" s="25" t="s">
        <v>1072</v>
      </c>
      <c r="P271" s="269">
        <v>40787</v>
      </c>
      <c r="Q271" s="95">
        <v>40892</v>
      </c>
    </row>
    <row r="272" spans="1:17" ht="31.2">
      <c r="A272" s="50" t="s">
        <v>125</v>
      </c>
      <c r="B272" s="75" t="s">
        <v>30</v>
      </c>
      <c r="C272" s="1" t="s">
        <v>687</v>
      </c>
      <c r="D272" s="115" t="s">
        <v>264</v>
      </c>
      <c r="E272" s="3" t="s">
        <v>688</v>
      </c>
      <c r="F272" s="3" t="s">
        <v>689</v>
      </c>
      <c r="G272" s="8" t="s">
        <v>51</v>
      </c>
      <c r="H272" s="46">
        <v>4265</v>
      </c>
      <c r="I272" s="38">
        <v>24</v>
      </c>
      <c r="J272" s="38" t="s">
        <v>21</v>
      </c>
      <c r="K272" s="6" t="s">
        <v>14</v>
      </c>
      <c r="L272" s="6">
        <v>41882</v>
      </c>
      <c r="M272" s="20">
        <f t="shared" ref="M272:M298" ca="1" si="18">DAYS360(IF(OR(K272="Immediate",K272&lt;TODAY()),TODAY(),K272),L272)/30</f>
        <v>9.3000000000000007</v>
      </c>
      <c r="N272" s="8" t="s">
        <v>52</v>
      </c>
      <c r="O272" s="25" t="s">
        <v>690</v>
      </c>
      <c r="P272" s="269">
        <v>40132</v>
      </c>
      <c r="Q272" s="95">
        <v>40892</v>
      </c>
    </row>
    <row r="273" spans="1:17" ht="51.6">
      <c r="A273" t="s">
        <v>16</v>
      </c>
      <c r="B273" s="1" t="s">
        <v>141</v>
      </c>
      <c r="C273" s="32" t="s">
        <v>847</v>
      </c>
      <c r="D273" s="357">
        <v>5124742411</v>
      </c>
      <c r="E273" s="3" t="s">
        <v>846</v>
      </c>
      <c r="F273" s="3" t="s">
        <v>845</v>
      </c>
      <c r="G273" s="8" t="s">
        <v>51</v>
      </c>
      <c r="H273" s="46">
        <v>1520</v>
      </c>
      <c r="I273" s="38">
        <v>24.5</v>
      </c>
      <c r="J273" s="351" t="s">
        <v>83</v>
      </c>
      <c r="K273" s="6" t="s">
        <v>14</v>
      </c>
      <c r="L273" s="19">
        <v>41334</v>
      </c>
      <c r="M273" s="20">
        <f t="shared" ca="1" si="18"/>
        <v>-8.6999999999999993</v>
      </c>
      <c r="N273" s="8" t="s">
        <v>22</v>
      </c>
      <c r="O273" s="25" t="s">
        <v>844</v>
      </c>
      <c r="P273" s="269">
        <v>40330</v>
      </c>
      <c r="Q273" s="95">
        <v>40892</v>
      </c>
    </row>
    <row r="274" spans="1:17" ht="21">
      <c r="A274" t="s">
        <v>16</v>
      </c>
      <c r="B274" s="434" t="s">
        <v>73</v>
      </c>
      <c r="C274" s="445" t="s">
        <v>288</v>
      </c>
      <c r="D274" s="446">
        <v>5124742400</v>
      </c>
      <c r="E274" s="88" t="s">
        <v>555</v>
      </c>
      <c r="F274" s="88" t="s">
        <v>556</v>
      </c>
      <c r="G274" s="90" t="s">
        <v>44</v>
      </c>
      <c r="H274" s="259">
        <v>42859</v>
      </c>
      <c r="I274" s="206">
        <v>22</v>
      </c>
      <c r="J274" s="497" t="s">
        <v>83</v>
      </c>
      <c r="K274" s="89" t="s">
        <v>14</v>
      </c>
      <c r="L274" s="416">
        <v>42582</v>
      </c>
      <c r="M274" s="20">
        <f t="shared" ca="1" si="18"/>
        <v>32.299999999999997</v>
      </c>
      <c r="N274" s="90" t="s">
        <v>52</v>
      </c>
      <c r="O274" s="25" t="s">
        <v>557</v>
      </c>
      <c r="P274" s="457">
        <v>40634</v>
      </c>
      <c r="Q274" s="95">
        <v>41122</v>
      </c>
    </row>
    <row r="275" spans="1:17" ht="82.2">
      <c r="A275" s="405" t="s">
        <v>16</v>
      </c>
      <c r="B275" s="413" t="s">
        <v>193</v>
      </c>
      <c r="C275" s="60" t="s">
        <v>1077</v>
      </c>
      <c r="D275" s="376" t="s">
        <v>1076</v>
      </c>
      <c r="E275" s="413" t="s">
        <v>1085</v>
      </c>
      <c r="F275" s="61" t="s">
        <v>1084</v>
      </c>
      <c r="G275" s="422" t="s">
        <v>44</v>
      </c>
      <c r="H275" s="452">
        <v>36339</v>
      </c>
      <c r="I275" s="18">
        <v>21</v>
      </c>
      <c r="J275" s="497" t="s">
        <v>83</v>
      </c>
      <c r="K275" s="416" t="s">
        <v>14</v>
      </c>
      <c r="L275" s="416">
        <v>41306</v>
      </c>
      <c r="M275" s="20">
        <f t="shared" ca="1" si="18"/>
        <v>-9.6999999999999993</v>
      </c>
      <c r="N275" s="411" t="s">
        <v>15</v>
      </c>
      <c r="O275" s="418" t="s">
        <v>1083</v>
      </c>
      <c r="P275" s="269">
        <v>40787</v>
      </c>
      <c r="Q275" s="95">
        <v>41061</v>
      </c>
    </row>
    <row r="276" spans="1:17" ht="21">
      <c r="A276" t="s">
        <v>16</v>
      </c>
      <c r="B276" s="435" t="s">
        <v>30</v>
      </c>
      <c r="C276" s="435" t="s">
        <v>97</v>
      </c>
      <c r="D276" s="438">
        <v>4994915</v>
      </c>
      <c r="E276" s="433" t="s">
        <v>96</v>
      </c>
      <c r="F276" s="433" t="s">
        <v>569</v>
      </c>
      <c r="G276" s="441" t="s">
        <v>44</v>
      </c>
      <c r="H276" s="442">
        <v>33000</v>
      </c>
      <c r="I276" s="443">
        <v>24.5</v>
      </c>
      <c r="J276" s="497" t="s">
        <v>83</v>
      </c>
      <c r="K276" s="444" t="s">
        <v>14</v>
      </c>
      <c r="L276" s="444">
        <v>41151</v>
      </c>
      <c r="M276" s="20">
        <f t="shared" ca="1" si="18"/>
        <v>-14.733333333333333</v>
      </c>
      <c r="N276" s="441" t="s">
        <v>15</v>
      </c>
      <c r="O276" s="421" t="s">
        <v>570</v>
      </c>
      <c r="P276" s="440">
        <v>39995</v>
      </c>
      <c r="Q276" s="95">
        <v>41105</v>
      </c>
    </row>
    <row r="277" spans="1:17" ht="21">
      <c r="A277" s="405" t="s">
        <v>16</v>
      </c>
      <c r="B277" s="406" t="s">
        <v>141</v>
      </c>
      <c r="C277" s="406" t="s">
        <v>239</v>
      </c>
      <c r="D277" s="411" t="s">
        <v>142</v>
      </c>
      <c r="E277" s="408" t="s">
        <v>1112</v>
      </c>
      <c r="F277" s="408" t="s">
        <v>1112</v>
      </c>
      <c r="G277" s="411" t="s">
        <v>51</v>
      </c>
      <c r="H277" s="448">
        <v>25100</v>
      </c>
      <c r="I277" s="77" t="s">
        <v>67</v>
      </c>
      <c r="J277" s="77" t="s">
        <v>67</v>
      </c>
      <c r="K277" s="410" t="s">
        <v>14</v>
      </c>
      <c r="L277" s="416">
        <v>42401</v>
      </c>
      <c r="M277" s="420">
        <f t="shared" ca="1" si="18"/>
        <v>26.3</v>
      </c>
      <c r="N277" s="8" t="s">
        <v>254</v>
      </c>
      <c r="O277" s="421" t="s">
        <v>1113</v>
      </c>
      <c r="P277" s="269">
        <v>40831</v>
      </c>
      <c r="Q277" s="95">
        <v>41061</v>
      </c>
    </row>
    <row r="278" spans="1:17">
      <c r="A278" s="405" t="s">
        <v>16</v>
      </c>
      <c r="B278" s="13" t="s">
        <v>802</v>
      </c>
      <c r="C278" s="414" t="s">
        <v>94</v>
      </c>
      <c r="D278" s="422" t="s">
        <v>1057</v>
      </c>
      <c r="E278" s="414" t="s">
        <v>26</v>
      </c>
      <c r="F278" s="13" t="s">
        <v>1061</v>
      </c>
      <c r="G278" s="422" t="s">
        <v>44</v>
      </c>
      <c r="H278" s="490">
        <v>24995</v>
      </c>
      <c r="I278" s="18">
        <v>16</v>
      </c>
      <c r="J278" s="351" t="s">
        <v>83</v>
      </c>
      <c r="K278" s="19" t="s">
        <v>14</v>
      </c>
      <c r="L278" s="416">
        <v>41608</v>
      </c>
      <c r="M278" s="20">
        <f t="shared" ca="1" si="18"/>
        <v>0.26666666666666666</v>
      </c>
      <c r="N278" s="411" t="s">
        <v>22</v>
      </c>
      <c r="O278" s="418"/>
      <c r="P278" s="269">
        <v>40739</v>
      </c>
      <c r="Q278" s="95">
        <v>40969</v>
      </c>
    </row>
    <row r="279" spans="1:17" ht="41.4">
      <c r="A279" s="405" t="s">
        <v>16</v>
      </c>
      <c r="B279" s="413" t="s">
        <v>620</v>
      </c>
      <c r="C279" s="424" t="s">
        <v>940</v>
      </c>
      <c r="D279" s="357" t="s">
        <v>941</v>
      </c>
      <c r="E279" s="408" t="s">
        <v>558</v>
      </c>
      <c r="F279" s="408" t="s">
        <v>834</v>
      </c>
      <c r="G279" s="411" t="s">
        <v>44</v>
      </c>
      <c r="H279" s="352">
        <v>23531</v>
      </c>
      <c r="I279" s="495">
        <v>26</v>
      </c>
      <c r="J279" s="351" t="s">
        <v>83</v>
      </c>
      <c r="K279" s="6" t="s">
        <v>14</v>
      </c>
      <c r="L279" s="416">
        <v>41791</v>
      </c>
      <c r="M279" s="417">
        <f t="shared" ca="1" si="18"/>
        <v>6.3</v>
      </c>
      <c r="N279" s="8" t="s">
        <v>22</v>
      </c>
      <c r="O279" s="25" t="s">
        <v>942</v>
      </c>
      <c r="P279" s="269">
        <v>40513</v>
      </c>
      <c r="Q279" s="95">
        <v>40969</v>
      </c>
    </row>
    <row r="280" spans="1:17">
      <c r="A280" s="405" t="s">
        <v>16</v>
      </c>
      <c r="B280" s="406" t="s">
        <v>705</v>
      </c>
      <c r="C280" s="406" t="s">
        <v>706</v>
      </c>
      <c r="D280" s="115" t="s">
        <v>832</v>
      </c>
      <c r="E280" s="413" t="s">
        <v>831</v>
      </c>
      <c r="F280" s="13" t="s">
        <v>830</v>
      </c>
      <c r="G280" s="422" t="s">
        <v>44</v>
      </c>
      <c r="H280" s="490">
        <v>19620</v>
      </c>
      <c r="I280" s="18">
        <v>17</v>
      </c>
      <c r="J280" s="497" t="s">
        <v>21</v>
      </c>
      <c r="K280" s="19" t="s">
        <v>14</v>
      </c>
      <c r="L280" s="19">
        <v>41274</v>
      </c>
      <c r="M280" s="20">
        <f t="shared" ca="1" si="18"/>
        <v>-10.7</v>
      </c>
      <c r="N280" s="411" t="s">
        <v>52</v>
      </c>
      <c r="O280" s="421" t="s">
        <v>829</v>
      </c>
      <c r="P280" s="269">
        <v>40299</v>
      </c>
      <c r="Q280" s="95">
        <v>41105</v>
      </c>
    </row>
    <row r="281" spans="1:17" ht="21">
      <c r="A281" t="s">
        <v>16</v>
      </c>
      <c r="B281" s="406" t="s">
        <v>186</v>
      </c>
      <c r="C281" s="406" t="s">
        <v>187</v>
      </c>
      <c r="D281" s="411" t="s">
        <v>188</v>
      </c>
      <c r="E281" s="408" t="s">
        <v>1056</v>
      </c>
      <c r="F281" s="408" t="s">
        <v>1055</v>
      </c>
      <c r="G281" s="411" t="s">
        <v>44</v>
      </c>
      <c r="H281" s="237">
        <v>19495</v>
      </c>
      <c r="I281" s="495" t="s">
        <v>67</v>
      </c>
      <c r="J281" s="495" t="s">
        <v>67</v>
      </c>
      <c r="K281" s="410">
        <v>40817</v>
      </c>
      <c r="L281" s="19">
        <v>41944</v>
      </c>
      <c r="M281" s="420">
        <f t="shared" ca="1" si="18"/>
        <v>11.3</v>
      </c>
      <c r="N281" s="411" t="s">
        <v>52</v>
      </c>
      <c r="O281" s="421" t="s">
        <v>1054</v>
      </c>
      <c r="P281" s="269">
        <v>40739</v>
      </c>
      <c r="Q281" s="95">
        <v>41014</v>
      </c>
    </row>
    <row r="282" spans="1:17">
      <c r="A282" s="405" t="s">
        <v>16</v>
      </c>
      <c r="B282" s="413" t="s">
        <v>73</v>
      </c>
      <c r="C282" s="414" t="s">
        <v>288</v>
      </c>
      <c r="D282" s="422" t="s">
        <v>75</v>
      </c>
      <c r="E282" s="112" t="s">
        <v>445</v>
      </c>
      <c r="F282" s="112" t="s">
        <v>446</v>
      </c>
      <c r="G282" s="59" t="s">
        <v>51</v>
      </c>
      <c r="H282" s="46">
        <v>18296</v>
      </c>
      <c r="I282" s="318">
        <v>14</v>
      </c>
      <c r="J282" s="351" t="s">
        <v>45</v>
      </c>
      <c r="K282" s="68" t="s">
        <v>14</v>
      </c>
      <c r="L282" s="416">
        <v>41152</v>
      </c>
      <c r="M282" s="20">
        <f t="shared" ca="1" si="18"/>
        <v>-14.7</v>
      </c>
      <c r="N282" s="411" t="s">
        <v>326</v>
      </c>
      <c r="O282" s="418"/>
      <c r="P282" s="269">
        <v>40801</v>
      </c>
      <c r="Q282" s="95">
        <v>40954</v>
      </c>
    </row>
    <row r="283" spans="1:17" ht="26.4">
      <c r="A283" t="s">
        <v>16</v>
      </c>
      <c r="B283" s="406" t="s">
        <v>705</v>
      </c>
      <c r="C283" s="406" t="s">
        <v>706</v>
      </c>
      <c r="D283" s="115">
        <v>3490000</v>
      </c>
      <c r="E283" s="427" t="s">
        <v>709</v>
      </c>
      <c r="F283" s="408" t="s">
        <v>710</v>
      </c>
      <c r="G283" s="411" t="s">
        <v>44</v>
      </c>
      <c r="H283" s="494">
        <v>17553</v>
      </c>
      <c r="I283" s="495">
        <v>22.5</v>
      </c>
      <c r="J283" s="495" t="s">
        <v>21</v>
      </c>
      <c r="K283" s="410">
        <v>40179</v>
      </c>
      <c r="L283" s="410">
        <v>41208</v>
      </c>
      <c r="M283" s="20">
        <f t="shared" ca="1" si="18"/>
        <v>-12.866666666666667</v>
      </c>
      <c r="N283" s="8" t="s">
        <v>52</v>
      </c>
      <c r="O283" s="412" t="s">
        <v>711</v>
      </c>
      <c r="P283" s="269">
        <v>40148</v>
      </c>
      <c r="Q283" s="95">
        <v>41105</v>
      </c>
    </row>
    <row r="284" spans="1:17" ht="31.2">
      <c r="A284" s="405" t="s">
        <v>16</v>
      </c>
      <c r="B284" s="406" t="s">
        <v>73</v>
      </c>
      <c r="C284" s="406" t="s">
        <v>288</v>
      </c>
      <c r="D284" s="407" t="s">
        <v>1150</v>
      </c>
      <c r="E284" s="408" t="s">
        <v>62</v>
      </c>
      <c r="F284" s="408" t="s">
        <v>58</v>
      </c>
      <c r="G284" s="59" t="s">
        <v>44</v>
      </c>
      <c r="H284" s="399">
        <v>16689</v>
      </c>
      <c r="I284" s="402">
        <v>26</v>
      </c>
      <c r="J284" s="391" t="s">
        <v>28</v>
      </c>
      <c r="K284" s="410" t="s">
        <v>14</v>
      </c>
      <c r="L284" s="410">
        <v>44185</v>
      </c>
      <c r="M284" s="417">
        <f t="shared" ca="1" si="18"/>
        <v>84.933333333333337</v>
      </c>
      <c r="N284" s="411" t="s">
        <v>22</v>
      </c>
      <c r="O284" s="25" t="s">
        <v>1151</v>
      </c>
      <c r="P284" s="343">
        <v>40909</v>
      </c>
      <c r="Q284" s="95">
        <v>40954</v>
      </c>
    </row>
    <row r="285" spans="1:17">
      <c r="A285" s="405" t="s">
        <v>16</v>
      </c>
      <c r="B285" s="406" t="s">
        <v>885</v>
      </c>
      <c r="C285" s="406" t="s">
        <v>884</v>
      </c>
      <c r="D285" s="115" t="s">
        <v>883</v>
      </c>
      <c r="E285" s="408" t="s">
        <v>316</v>
      </c>
      <c r="F285" s="408" t="s">
        <v>869</v>
      </c>
      <c r="G285" s="411" t="s">
        <v>44</v>
      </c>
      <c r="H285" s="46">
        <v>16269</v>
      </c>
      <c r="I285" s="148">
        <v>17</v>
      </c>
      <c r="J285" s="38" t="s">
        <v>28</v>
      </c>
      <c r="K285" s="6" t="s">
        <v>14</v>
      </c>
      <c r="L285" s="410">
        <v>42947</v>
      </c>
      <c r="M285" s="20">
        <f t="shared" ca="1" si="18"/>
        <v>44.3</v>
      </c>
      <c r="N285" s="411" t="s">
        <v>22</v>
      </c>
      <c r="O285" s="421"/>
      <c r="P285" s="343">
        <v>40405</v>
      </c>
      <c r="Q285" s="95">
        <v>40954</v>
      </c>
    </row>
    <row r="286" spans="1:17">
      <c r="A286" s="405" t="s">
        <v>16</v>
      </c>
      <c r="B286" s="13" t="s">
        <v>802</v>
      </c>
      <c r="C286" s="414" t="s">
        <v>174</v>
      </c>
      <c r="D286" s="422" t="s">
        <v>175</v>
      </c>
      <c r="E286" s="406" t="s">
        <v>975</v>
      </c>
      <c r="F286" s="413" t="s">
        <v>1062</v>
      </c>
      <c r="G286" s="422" t="s">
        <v>51</v>
      </c>
      <c r="H286" s="490">
        <v>15950</v>
      </c>
      <c r="I286" s="18">
        <v>12</v>
      </c>
      <c r="J286" s="351" t="s">
        <v>83</v>
      </c>
      <c r="K286" s="416" t="s">
        <v>14</v>
      </c>
      <c r="L286" s="416">
        <v>41213</v>
      </c>
      <c r="M286" s="20">
        <f t="shared" ca="1" si="18"/>
        <v>-12.7</v>
      </c>
      <c r="N286" s="422" t="s">
        <v>52</v>
      </c>
      <c r="O286" s="418"/>
      <c r="P286" s="269">
        <v>40739</v>
      </c>
      <c r="Q286" s="95">
        <v>40969</v>
      </c>
    </row>
    <row r="287" spans="1:17">
      <c r="A287" s="405" t="s">
        <v>16</v>
      </c>
      <c r="B287" s="406" t="s">
        <v>802</v>
      </c>
      <c r="C287" s="406" t="s">
        <v>174</v>
      </c>
      <c r="D287" s="115">
        <v>5380068</v>
      </c>
      <c r="E287" s="408" t="s">
        <v>975</v>
      </c>
      <c r="F287" s="408" t="s">
        <v>974</v>
      </c>
      <c r="G287" s="411" t="s">
        <v>44</v>
      </c>
      <c r="H287" s="451">
        <v>14867</v>
      </c>
      <c r="I287" s="495">
        <v>16</v>
      </c>
      <c r="J287" s="274" t="s">
        <v>83</v>
      </c>
      <c r="K287" s="410" t="s">
        <v>14</v>
      </c>
      <c r="L287" s="416">
        <v>41213</v>
      </c>
      <c r="M287" s="417">
        <f t="shared" ca="1" si="18"/>
        <v>-12.7</v>
      </c>
      <c r="N287" s="411" t="s">
        <v>52</v>
      </c>
      <c r="O287" s="421" t="s">
        <v>976</v>
      </c>
      <c r="P287" s="343">
        <v>40575</v>
      </c>
      <c r="Q287" s="95">
        <v>41044</v>
      </c>
    </row>
    <row r="288" spans="1:17" ht="26.4">
      <c r="A288" s="35" t="s">
        <v>16</v>
      </c>
      <c r="B288" s="75" t="s">
        <v>73</v>
      </c>
      <c r="C288" s="198" t="s">
        <v>1136</v>
      </c>
      <c r="D288" s="59" t="s">
        <v>75</v>
      </c>
      <c r="E288" s="74" t="s">
        <v>1137</v>
      </c>
      <c r="F288" s="152" t="s">
        <v>1138</v>
      </c>
      <c r="G288" s="59" t="s">
        <v>51</v>
      </c>
      <c r="H288" s="382">
        <v>14400</v>
      </c>
      <c r="I288" s="400">
        <v>24</v>
      </c>
      <c r="J288" s="401" t="s">
        <v>83</v>
      </c>
      <c r="K288" s="410" t="s">
        <v>14</v>
      </c>
      <c r="L288" s="68">
        <v>43404</v>
      </c>
      <c r="M288" s="417">
        <f t="shared" ca="1" si="18"/>
        <v>59.3</v>
      </c>
      <c r="N288" s="59" t="s">
        <v>22</v>
      </c>
      <c r="O288" s="428" t="s">
        <v>1139</v>
      </c>
      <c r="P288" s="271">
        <v>40878</v>
      </c>
      <c r="Q288" s="95">
        <v>40954</v>
      </c>
    </row>
    <row r="289" spans="1:17">
      <c r="A289" s="405" t="s">
        <v>16</v>
      </c>
      <c r="B289" s="406" t="s">
        <v>802</v>
      </c>
      <c r="C289" s="406" t="s">
        <v>174</v>
      </c>
      <c r="D289" s="411" t="s">
        <v>1168</v>
      </c>
      <c r="E289" s="427" t="s">
        <v>1169</v>
      </c>
      <c r="F289" s="427" t="s">
        <v>1170</v>
      </c>
      <c r="G289" s="411" t="s">
        <v>44</v>
      </c>
      <c r="H289" s="237">
        <v>12054</v>
      </c>
      <c r="I289" s="403" t="s">
        <v>67</v>
      </c>
      <c r="J289" s="77" t="s">
        <v>67</v>
      </c>
      <c r="K289" s="410">
        <v>40969</v>
      </c>
      <c r="L289" s="345">
        <v>43465</v>
      </c>
      <c r="M289" s="420">
        <f t="shared" ca="1" si="18"/>
        <v>61.3</v>
      </c>
      <c r="N289" s="439" t="s">
        <v>15</v>
      </c>
      <c r="O289" s="260" t="s">
        <v>1196</v>
      </c>
      <c r="P289" s="343">
        <v>40940</v>
      </c>
      <c r="Q289" s="95">
        <v>41044</v>
      </c>
    </row>
    <row r="290" spans="1:17">
      <c r="A290" s="405" t="s">
        <v>16</v>
      </c>
      <c r="B290" s="406" t="s">
        <v>705</v>
      </c>
      <c r="C290" s="406" t="s">
        <v>706</v>
      </c>
      <c r="D290" s="115" t="s">
        <v>832</v>
      </c>
      <c r="E290" s="413" t="s">
        <v>831</v>
      </c>
      <c r="F290" s="413" t="s">
        <v>830</v>
      </c>
      <c r="G290" s="422" t="s">
        <v>44</v>
      </c>
      <c r="H290" s="490">
        <v>12000</v>
      </c>
      <c r="I290" s="18">
        <v>17</v>
      </c>
      <c r="J290" s="497" t="s">
        <v>21</v>
      </c>
      <c r="K290" s="416" t="s">
        <v>14</v>
      </c>
      <c r="L290" s="416">
        <v>41274</v>
      </c>
      <c r="M290" s="417">
        <f t="shared" ca="1" si="18"/>
        <v>-10.7</v>
      </c>
      <c r="N290" s="411" t="s">
        <v>52</v>
      </c>
      <c r="O290" s="421" t="s">
        <v>829</v>
      </c>
      <c r="P290" s="343">
        <v>40299</v>
      </c>
      <c r="Q290" s="95">
        <v>41105</v>
      </c>
    </row>
    <row r="291" spans="1:17">
      <c r="A291" s="405" t="s">
        <v>16</v>
      </c>
      <c r="B291" s="75" t="s">
        <v>878</v>
      </c>
      <c r="C291" s="406" t="s">
        <v>879</v>
      </c>
      <c r="D291" s="115" t="s">
        <v>880</v>
      </c>
      <c r="E291" s="406" t="s">
        <v>312</v>
      </c>
      <c r="F291" s="408" t="s">
        <v>881</v>
      </c>
      <c r="G291" s="411" t="s">
        <v>44</v>
      </c>
      <c r="H291" s="314">
        <v>11733</v>
      </c>
      <c r="I291" s="279">
        <v>19</v>
      </c>
      <c r="J291" s="38" t="s">
        <v>28</v>
      </c>
      <c r="K291" s="410" t="s">
        <v>14</v>
      </c>
      <c r="L291" s="410">
        <v>42629</v>
      </c>
      <c r="M291" s="417">
        <f t="shared" ca="1" si="18"/>
        <v>33.799999999999997</v>
      </c>
      <c r="N291" s="411" t="s">
        <v>22</v>
      </c>
      <c r="O291" s="421"/>
      <c r="P291" s="343">
        <v>40405</v>
      </c>
      <c r="Q291" s="95">
        <v>40954</v>
      </c>
    </row>
    <row r="292" spans="1:17" ht="26.4">
      <c r="A292" s="405" t="s">
        <v>16</v>
      </c>
      <c r="B292" s="87" t="s">
        <v>1122</v>
      </c>
      <c r="C292" s="87" t="s">
        <v>1121</v>
      </c>
      <c r="D292" s="90" t="s">
        <v>1120</v>
      </c>
      <c r="E292" s="87" t="s">
        <v>1236</v>
      </c>
      <c r="F292" s="87" t="s">
        <v>1237</v>
      </c>
      <c r="G292" s="90" t="s">
        <v>51</v>
      </c>
      <c r="H292" s="516">
        <v>10478</v>
      </c>
      <c r="I292" s="516" t="s">
        <v>1238</v>
      </c>
      <c r="J292" s="497" t="s">
        <v>83</v>
      </c>
      <c r="K292" s="516">
        <v>41164</v>
      </c>
      <c r="L292" s="516">
        <v>41226</v>
      </c>
      <c r="M292" s="420">
        <f t="shared" ca="1" si="18"/>
        <v>-12.3</v>
      </c>
      <c r="N292" s="90" t="s">
        <v>52</v>
      </c>
      <c r="O292" s="433" t="s">
        <v>1239</v>
      </c>
      <c r="P292" s="516">
        <v>41091</v>
      </c>
      <c r="Q292" s="95">
        <v>41105</v>
      </c>
    </row>
    <row r="293" spans="1:17" ht="41.4">
      <c r="A293" s="405" t="s">
        <v>16</v>
      </c>
      <c r="B293" s="413" t="s">
        <v>193</v>
      </c>
      <c r="C293" s="60" t="s">
        <v>1185</v>
      </c>
      <c r="D293" s="376" t="s">
        <v>1184</v>
      </c>
      <c r="E293" s="413" t="s">
        <v>1183</v>
      </c>
      <c r="F293" s="413" t="s">
        <v>1182</v>
      </c>
      <c r="G293" s="422" t="s">
        <v>44</v>
      </c>
      <c r="H293" s="455">
        <v>9281</v>
      </c>
      <c r="I293" s="18">
        <v>13</v>
      </c>
      <c r="J293" s="238" t="s">
        <v>28</v>
      </c>
      <c r="K293" s="416" t="s">
        <v>14</v>
      </c>
      <c r="L293" s="416">
        <v>43343</v>
      </c>
      <c r="M293" s="420">
        <f t="shared" ca="1" si="18"/>
        <v>57.3</v>
      </c>
      <c r="N293" s="422" t="s">
        <v>135</v>
      </c>
      <c r="O293" s="418" t="s">
        <v>1181</v>
      </c>
      <c r="P293" s="343">
        <v>40954</v>
      </c>
      <c r="Q293" s="95">
        <v>41091</v>
      </c>
    </row>
    <row r="294" spans="1:17">
      <c r="A294" s="405" t="s">
        <v>16</v>
      </c>
      <c r="B294" s="406" t="s">
        <v>802</v>
      </c>
      <c r="C294" s="406" t="s">
        <v>174</v>
      </c>
      <c r="D294" s="115" t="s">
        <v>175</v>
      </c>
      <c r="E294" s="406" t="s">
        <v>975</v>
      </c>
      <c r="F294" s="408" t="s">
        <v>978</v>
      </c>
      <c r="G294" s="411" t="s">
        <v>51</v>
      </c>
      <c r="H294" s="273">
        <v>8879</v>
      </c>
      <c r="I294" s="258">
        <v>12</v>
      </c>
      <c r="J294" s="258" t="s">
        <v>45</v>
      </c>
      <c r="K294" s="410">
        <v>40575</v>
      </c>
      <c r="L294" s="416">
        <v>41213</v>
      </c>
      <c r="M294" s="417">
        <f t="shared" ca="1" si="18"/>
        <v>-12.7</v>
      </c>
      <c r="N294" s="411" t="s">
        <v>52</v>
      </c>
      <c r="O294" s="421" t="s">
        <v>69</v>
      </c>
      <c r="P294" s="343">
        <v>40817</v>
      </c>
      <c r="Q294" s="95">
        <v>41000</v>
      </c>
    </row>
    <row r="295" spans="1:17" ht="82.2">
      <c r="A295" s="405" t="s">
        <v>16</v>
      </c>
      <c r="B295" s="437" t="s">
        <v>193</v>
      </c>
      <c r="C295" s="456" t="s">
        <v>764</v>
      </c>
      <c r="D295" s="438" t="s">
        <v>765</v>
      </c>
      <c r="E295" s="413" t="s">
        <v>850</v>
      </c>
      <c r="F295" s="61" t="s">
        <v>766</v>
      </c>
      <c r="G295" s="422" t="s">
        <v>51</v>
      </c>
      <c r="H295" s="449">
        <v>8704</v>
      </c>
      <c r="I295" s="206">
        <v>9</v>
      </c>
      <c r="J295" s="497" t="s">
        <v>83</v>
      </c>
      <c r="K295" s="410" t="s">
        <v>14</v>
      </c>
      <c r="L295" s="416">
        <v>41121</v>
      </c>
      <c r="M295" s="417">
        <f t="shared" ca="1" si="18"/>
        <v>-15.7</v>
      </c>
      <c r="N295" s="422" t="s">
        <v>15</v>
      </c>
      <c r="O295" s="418" t="s">
        <v>767</v>
      </c>
      <c r="P295" s="457">
        <v>40422</v>
      </c>
      <c r="Q295" s="95">
        <v>41105</v>
      </c>
    </row>
    <row r="296" spans="1:17">
      <c r="A296" s="35" t="s">
        <v>16</v>
      </c>
      <c r="B296" s="413" t="s">
        <v>802</v>
      </c>
      <c r="C296" s="406" t="s">
        <v>94</v>
      </c>
      <c r="D296" s="411" t="s">
        <v>1057</v>
      </c>
      <c r="E296" s="406"/>
      <c r="F296" s="427" t="s">
        <v>1058</v>
      </c>
      <c r="G296" s="411" t="s">
        <v>51</v>
      </c>
      <c r="H296" s="363">
        <v>7346</v>
      </c>
      <c r="I296" s="375">
        <v>12.5</v>
      </c>
      <c r="J296" s="77" t="s">
        <v>28</v>
      </c>
      <c r="K296" s="410" t="s">
        <v>14</v>
      </c>
      <c r="L296" s="410">
        <v>41517</v>
      </c>
      <c r="M296" s="417">
        <f t="shared" ca="1" si="18"/>
        <v>-2.7</v>
      </c>
      <c r="N296" s="411" t="s">
        <v>22</v>
      </c>
      <c r="O296" s="421"/>
      <c r="P296" s="343">
        <v>40739</v>
      </c>
      <c r="Q296" s="95">
        <v>40954</v>
      </c>
    </row>
    <row r="297" spans="1:17" ht="26.4">
      <c r="A297" s="408" t="s">
        <v>16</v>
      </c>
      <c r="B297" s="413" t="s">
        <v>620</v>
      </c>
      <c r="C297" s="69" t="s">
        <v>823</v>
      </c>
      <c r="D297" s="211" t="s">
        <v>825</v>
      </c>
      <c r="E297" s="413" t="s">
        <v>385</v>
      </c>
      <c r="F297" s="413" t="s">
        <v>404</v>
      </c>
      <c r="G297" s="422" t="s">
        <v>44</v>
      </c>
      <c r="H297" s="320">
        <v>7238</v>
      </c>
      <c r="I297" s="238">
        <v>28</v>
      </c>
      <c r="J297" s="321" t="s">
        <v>45</v>
      </c>
      <c r="K297" s="416" t="s">
        <v>14</v>
      </c>
      <c r="L297" s="423">
        <v>41455</v>
      </c>
      <c r="M297" s="417">
        <f t="shared" ca="1" si="18"/>
        <v>-4.7333333333333334</v>
      </c>
      <c r="N297" s="422" t="s">
        <v>15</v>
      </c>
      <c r="O297" s="50"/>
      <c r="P297" s="343">
        <v>40026</v>
      </c>
      <c r="Q297" s="95">
        <v>40954</v>
      </c>
    </row>
    <row r="298" spans="1:17">
      <c r="A298" s="405" t="s">
        <v>16</v>
      </c>
      <c r="B298" s="437" t="s">
        <v>878</v>
      </c>
      <c r="C298" s="406" t="s">
        <v>879</v>
      </c>
      <c r="D298" s="115" t="s">
        <v>880</v>
      </c>
      <c r="E298" s="406" t="s">
        <v>699</v>
      </c>
      <c r="F298" s="427" t="s">
        <v>882</v>
      </c>
      <c r="G298" s="411" t="s">
        <v>44</v>
      </c>
      <c r="H298" s="451">
        <v>6996</v>
      </c>
      <c r="I298" s="495">
        <v>10</v>
      </c>
      <c r="J298" s="419" t="s">
        <v>28</v>
      </c>
      <c r="K298" s="89" t="s">
        <v>14</v>
      </c>
      <c r="L298" s="410">
        <v>41455</v>
      </c>
      <c r="M298" s="417">
        <f t="shared" ca="1" si="18"/>
        <v>-4.7333333333333334</v>
      </c>
      <c r="N298" s="90" t="s">
        <v>15</v>
      </c>
      <c r="O298" s="421"/>
      <c r="P298" s="343">
        <v>40405</v>
      </c>
      <c r="Q298" s="95">
        <v>40969</v>
      </c>
    </row>
    <row r="299" spans="1:17">
      <c r="A299" s="87" t="s">
        <v>125</v>
      </c>
      <c r="B299" s="406" t="s">
        <v>155</v>
      </c>
      <c r="C299" s="406" t="s">
        <v>1145</v>
      </c>
      <c r="D299" s="411" t="s">
        <v>1144</v>
      </c>
      <c r="E299" s="408" t="s">
        <v>1143</v>
      </c>
      <c r="F299" s="408" t="s">
        <v>1142</v>
      </c>
      <c r="G299" s="90" t="s">
        <v>44</v>
      </c>
      <c r="H299" s="431">
        <v>6033</v>
      </c>
      <c r="I299" s="26">
        <v>26.5</v>
      </c>
      <c r="J299" s="419" t="s">
        <v>67</v>
      </c>
      <c r="K299" s="89" t="s">
        <v>14</v>
      </c>
      <c r="L299" s="410">
        <v>42003</v>
      </c>
      <c r="M299" s="420">
        <v>36</v>
      </c>
      <c r="N299" s="411" t="s">
        <v>15</v>
      </c>
      <c r="O299" s="421"/>
      <c r="P299" s="343">
        <v>40892</v>
      </c>
      <c r="Q299" s="95">
        <v>41014</v>
      </c>
    </row>
    <row r="300" spans="1:17" ht="72">
      <c r="A300" s="405" t="s">
        <v>16</v>
      </c>
      <c r="B300" s="413" t="s">
        <v>193</v>
      </c>
      <c r="C300" s="424" t="s">
        <v>947</v>
      </c>
      <c r="D300" s="425" t="s">
        <v>1195</v>
      </c>
      <c r="E300" s="408" t="s">
        <v>540</v>
      </c>
      <c r="F300" s="408" t="s">
        <v>1194</v>
      </c>
      <c r="G300" s="411" t="s">
        <v>44</v>
      </c>
      <c r="H300" s="431">
        <v>5303</v>
      </c>
      <c r="I300" s="419">
        <v>14</v>
      </c>
      <c r="J300" s="77" t="s">
        <v>28</v>
      </c>
      <c r="K300" s="410" t="s">
        <v>14</v>
      </c>
      <c r="L300" s="416">
        <v>41729</v>
      </c>
      <c r="M300" s="420">
        <f t="shared" ref="M300:M312" ca="1" si="19">DAYS360(IF(OR(K300="Immediate",K300&lt;TODAY()),TODAY(),K300),L300)/30</f>
        <v>4.3</v>
      </c>
      <c r="N300" s="411" t="s">
        <v>15</v>
      </c>
      <c r="O300" s="421" t="s">
        <v>1193</v>
      </c>
      <c r="P300" s="343">
        <v>40954</v>
      </c>
      <c r="Q300" s="95">
        <v>41061</v>
      </c>
    </row>
    <row r="301" spans="1:17">
      <c r="A301" s="112" t="s">
        <v>16</v>
      </c>
      <c r="B301" s="75" t="s">
        <v>30</v>
      </c>
      <c r="C301" s="75" t="s">
        <v>97</v>
      </c>
      <c r="D301" s="228">
        <v>4994915</v>
      </c>
      <c r="E301" s="35" t="s">
        <v>561</v>
      </c>
      <c r="F301" s="35" t="s">
        <v>561</v>
      </c>
      <c r="G301" s="59" t="s">
        <v>44</v>
      </c>
      <c r="H301" s="334">
        <v>5136</v>
      </c>
      <c r="I301" s="38">
        <v>28.5</v>
      </c>
      <c r="J301" s="351" t="s">
        <v>83</v>
      </c>
      <c r="K301" s="68" t="s">
        <v>14</v>
      </c>
      <c r="L301" s="68">
        <v>41608</v>
      </c>
      <c r="M301" s="417">
        <f t="shared" ca="1" si="19"/>
        <v>0.26666666666666666</v>
      </c>
      <c r="N301" s="59" t="s">
        <v>22</v>
      </c>
      <c r="O301" s="421" t="s">
        <v>562</v>
      </c>
      <c r="P301" s="230">
        <v>39995</v>
      </c>
      <c r="Q301" s="95">
        <v>40954</v>
      </c>
    </row>
    <row r="302" spans="1:17">
      <c r="A302" s="405" t="s">
        <v>125</v>
      </c>
      <c r="B302" s="406" t="s">
        <v>73</v>
      </c>
      <c r="C302" s="406" t="s">
        <v>958</v>
      </c>
      <c r="D302" s="115" t="s">
        <v>75</v>
      </c>
      <c r="E302" s="427" t="s">
        <v>960</v>
      </c>
      <c r="F302" s="427" t="s">
        <v>959</v>
      </c>
      <c r="G302" s="411" t="s">
        <v>44</v>
      </c>
      <c r="H302" s="451">
        <v>4932</v>
      </c>
      <c r="I302" s="26">
        <v>21</v>
      </c>
      <c r="J302" s="338" t="s">
        <v>28</v>
      </c>
      <c r="K302" s="410" t="s">
        <v>14</v>
      </c>
      <c r="L302" s="410">
        <v>42109</v>
      </c>
      <c r="M302" s="417">
        <f t="shared" ca="1" si="19"/>
        <v>16.766666666666666</v>
      </c>
      <c r="N302" s="411" t="s">
        <v>92</v>
      </c>
      <c r="O302" s="418"/>
      <c r="P302" s="343">
        <v>40527</v>
      </c>
      <c r="Q302" s="95">
        <v>40969</v>
      </c>
    </row>
    <row r="303" spans="1:17" ht="51">
      <c r="A303" s="405" t="s">
        <v>16</v>
      </c>
      <c r="B303" s="413" t="s">
        <v>1095</v>
      </c>
      <c r="C303" s="414" t="s">
        <v>1094</v>
      </c>
      <c r="D303" s="422" t="s">
        <v>1093</v>
      </c>
      <c r="E303" s="413" t="s">
        <v>445</v>
      </c>
      <c r="F303" s="413" t="s">
        <v>1092</v>
      </c>
      <c r="G303" s="422" t="s">
        <v>44</v>
      </c>
      <c r="H303" s="452">
        <v>4899</v>
      </c>
      <c r="I303" s="458">
        <v>16</v>
      </c>
      <c r="J303" s="459" t="s">
        <v>83</v>
      </c>
      <c r="K303" s="416" t="s">
        <v>14</v>
      </c>
      <c r="L303" s="416">
        <v>42369</v>
      </c>
      <c r="M303" s="420">
        <f t="shared" ca="1" si="19"/>
        <v>25.3</v>
      </c>
      <c r="N303" s="411" t="s">
        <v>326</v>
      </c>
      <c r="O303" s="381" t="s">
        <v>1135</v>
      </c>
      <c r="P303" s="343">
        <v>40862</v>
      </c>
      <c r="Q303" s="95">
        <v>40969</v>
      </c>
    </row>
    <row r="304" spans="1:17" ht="51">
      <c r="A304" s="405" t="s">
        <v>16</v>
      </c>
      <c r="B304" s="413" t="s">
        <v>1095</v>
      </c>
      <c r="C304" s="414" t="s">
        <v>1094</v>
      </c>
      <c r="D304" s="422" t="s">
        <v>1093</v>
      </c>
      <c r="E304" s="413" t="s">
        <v>445</v>
      </c>
      <c r="F304" s="413" t="s">
        <v>1092</v>
      </c>
      <c r="G304" s="422" t="s">
        <v>44</v>
      </c>
      <c r="H304" s="452">
        <v>4899</v>
      </c>
      <c r="I304" s="458">
        <v>16</v>
      </c>
      <c r="J304" s="459" t="s">
        <v>83</v>
      </c>
      <c r="K304" s="416" t="s">
        <v>14</v>
      </c>
      <c r="L304" s="416">
        <v>42369</v>
      </c>
      <c r="M304" s="420">
        <f t="shared" ca="1" si="19"/>
        <v>25.3</v>
      </c>
      <c r="N304" s="411" t="s">
        <v>326</v>
      </c>
      <c r="O304" s="381" t="s">
        <v>1131</v>
      </c>
      <c r="P304" s="343">
        <v>40831</v>
      </c>
      <c r="Q304" s="95">
        <v>40969</v>
      </c>
    </row>
    <row r="305" spans="1:17" ht="39.6">
      <c r="A305" s="408" t="s">
        <v>16</v>
      </c>
      <c r="B305" s="413" t="s">
        <v>137</v>
      </c>
      <c r="C305" s="414" t="s">
        <v>138</v>
      </c>
      <c r="D305" s="116" t="s">
        <v>205</v>
      </c>
      <c r="E305" s="413" t="s">
        <v>904</v>
      </c>
      <c r="F305" s="413" t="s">
        <v>1096</v>
      </c>
      <c r="G305" s="422" t="s">
        <v>44</v>
      </c>
      <c r="H305" s="449">
        <v>4523</v>
      </c>
      <c r="I305" s="18">
        <v>20</v>
      </c>
      <c r="J305" s="18" t="s">
        <v>1097</v>
      </c>
      <c r="K305" s="416" t="s">
        <v>14</v>
      </c>
      <c r="L305" s="416">
        <v>41974</v>
      </c>
      <c r="M305" s="417">
        <f t="shared" ca="1" si="19"/>
        <v>12.3</v>
      </c>
      <c r="N305" s="422" t="s">
        <v>135</v>
      </c>
      <c r="O305" s="433" t="s">
        <v>1098</v>
      </c>
      <c r="P305" s="343">
        <v>40817</v>
      </c>
      <c r="Q305" s="95">
        <v>41030</v>
      </c>
    </row>
    <row r="306" spans="1:17">
      <c r="A306" s="112" t="s">
        <v>16</v>
      </c>
      <c r="B306" s="413" t="s">
        <v>802</v>
      </c>
      <c r="C306" s="414" t="s">
        <v>174</v>
      </c>
      <c r="D306" s="422" t="s">
        <v>175</v>
      </c>
      <c r="E306" s="414" t="s">
        <v>176</v>
      </c>
      <c r="F306" s="413" t="s">
        <v>1060</v>
      </c>
      <c r="G306" s="422" t="s">
        <v>44</v>
      </c>
      <c r="H306" s="373">
        <v>4072</v>
      </c>
      <c r="I306" s="372">
        <v>23</v>
      </c>
      <c r="J306" s="351" t="s">
        <v>83</v>
      </c>
      <c r="K306" s="416" t="s">
        <v>14</v>
      </c>
      <c r="L306" s="416">
        <v>42094</v>
      </c>
      <c r="M306" s="417">
        <f t="shared" ca="1" si="19"/>
        <v>16.3</v>
      </c>
      <c r="N306" s="422" t="s">
        <v>254</v>
      </c>
      <c r="O306" s="418"/>
      <c r="P306" s="343">
        <v>40739</v>
      </c>
      <c r="Q306" s="95">
        <v>40954</v>
      </c>
    </row>
    <row r="307" spans="1:17">
      <c r="A307" s="405" t="s">
        <v>16</v>
      </c>
      <c r="B307" s="413" t="s">
        <v>95</v>
      </c>
      <c r="C307" s="414" t="s">
        <v>113</v>
      </c>
      <c r="D307" s="117" t="s">
        <v>114</v>
      </c>
      <c r="E307" s="413" t="s">
        <v>409</v>
      </c>
      <c r="F307" s="413" t="s">
        <v>738</v>
      </c>
      <c r="G307" s="422" t="s">
        <v>51</v>
      </c>
      <c r="H307" s="285">
        <v>3899</v>
      </c>
      <c r="I307" s="18">
        <v>20.5</v>
      </c>
      <c r="J307" s="497" t="s">
        <v>83</v>
      </c>
      <c r="K307" s="416" t="s">
        <v>14</v>
      </c>
      <c r="L307" s="416">
        <v>41152</v>
      </c>
      <c r="M307" s="417">
        <f t="shared" ca="1" si="19"/>
        <v>-14.7</v>
      </c>
      <c r="N307" s="411" t="s">
        <v>52</v>
      </c>
      <c r="O307" s="418" t="s">
        <v>739</v>
      </c>
      <c r="P307" s="343">
        <v>40193</v>
      </c>
      <c r="Q307" s="95">
        <v>41105</v>
      </c>
    </row>
    <row r="308" spans="1:17" ht="26.4">
      <c r="A308" s="405" t="s">
        <v>16</v>
      </c>
      <c r="B308" s="406" t="s">
        <v>620</v>
      </c>
      <c r="C308" s="424" t="s">
        <v>1004</v>
      </c>
      <c r="D308" s="425" t="s">
        <v>1176</v>
      </c>
      <c r="E308" s="408" t="s">
        <v>184</v>
      </c>
      <c r="F308" s="408" t="s">
        <v>1005</v>
      </c>
      <c r="G308" s="411" t="s">
        <v>44</v>
      </c>
      <c r="H308" s="494">
        <v>3864</v>
      </c>
      <c r="I308" s="77">
        <v>15</v>
      </c>
      <c r="J308" s="274" t="s">
        <v>83</v>
      </c>
      <c r="K308" s="410" t="s">
        <v>14</v>
      </c>
      <c r="L308" s="416">
        <v>41182</v>
      </c>
      <c r="M308" s="417">
        <f t="shared" ca="1" si="19"/>
        <v>-13.733333333333333</v>
      </c>
      <c r="N308" s="411" t="s">
        <v>52</v>
      </c>
      <c r="O308" s="421" t="s">
        <v>1006</v>
      </c>
      <c r="P308" s="343">
        <v>40695</v>
      </c>
      <c r="Q308" s="95">
        <v>41030</v>
      </c>
    </row>
    <row r="309" spans="1:17" ht="51.6">
      <c r="A309" s="405" t="s">
        <v>16</v>
      </c>
      <c r="B309" s="406" t="s">
        <v>1107</v>
      </c>
      <c r="C309" s="406" t="s">
        <v>25</v>
      </c>
      <c r="D309" s="411" t="s">
        <v>1108</v>
      </c>
      <c r="E309" s="408" t="s">
        <v>1109</v>
      </c>
      <c r="F309" s="408" t="s">
        <v>1109</v>
      </c>
      <c r="G309" s="411" t="s">
        <v>51</v>
      </c>
      <c r="H309" s="448">
        <v>3450</v>
      </c>
      <c r="I309" s="77" t="s">
        <v>1110</v>
      </c>
      <c r="J309" s="77" t="s">
        <v>28</v>
      </c>
      <c r="K309" s="410" t="s">
        <v>14</v>
      </c>
      <c r="L309" s="410">
        <v>41152</v>
      </c>
      <c r="M309" s="417">
        <f t="shared" ca="1" si="19"/>
        <v>-14.7</v>
      </c>
      <c r="N309" s="90" t="s">
        <v>254</v>
      </c>
      <c r="O309" s="421" t="s">
        <v>1111</v>
      </c>
      <c r="P309" s="343">
        <v>40831</v>
      </c>
      <c r="Q309" s="95">
        <v>41105</v>
      </c>
    </row>
    <row r="310" spans="1:17">
      <c r="A310" s="405" t="s">
        <v>16</v>
      </c>
      <c r="B310" s="406" t="s">
        <v>141</v>
      </c>
      <c r="C310" s="406" t="s">
        <v>1197</v>
      </c>
      <c r="D310" s="411" t="s">
        <v>142</v>
      </c>
      <c r="E310" s="408" t="s">
        <v>937</v>
      </c>
      <c r="F310" s="408" t="s">
        <v>1132</v>
      </c>
      <c r="G310" s="411" t="s">
        <v>44</v>
      </c>
      <c r="H310" s="448">
        <v>3425</v>
      </c>
      <c r="I310" s="495">
        <v>13.5</v>
      </c>
      <c r="J310" s="495">
        <v>10.210000000000001</v>
      </c>
      <c r="K310" s="410" t="s">
        <v>14</v>
      </c>
      <c r="L310" s="416">
        <v>42216</v>
      </c>
      <c r="M310" s="420">
        <f t="shared" ca="1" si="19"/>
        <v>20.3</v>
      </c>
      <c r="N310" s="411" t="s">
        <v>15</v>
      </c>
      <c r="O310" s="421" t="s">
        <v>69</v>
      </c>
      <c r="P310" s="343">
        <v>40862</v>
      </c>
      <c r="Q310" s="95">
        <v>41061</v>
      </c>
    </row>
    <row r="311" spans="1:17" ht="31.2">
      <c r="A311" s="405" t="s">
        <v>16</v>
      </c>
      <c r="B311" s="406" t="s">
        <v>620</v>
      </c>
      <c r="C311" s="424" t="s">
        <v>1177</v>
      </c>
      <c r="D311" s="425" t="s">
        <v>1176</v>
      </c>
      <c r="E311" s="408" t="s">
        <v>1175</v>
      </c>
      <c r="F311" s="408" t="s">
        <v>1175</v>
      </c>
      <c r="G311" s="411" t="s">
        <v>44</v>
      </c>
      <c r="H311" s="431">
        <v>3250</v>
      </c>
      <c r="I311" s="472">
        <v>23</v>
      </c>
      <c r="J311" s="495" t="s">
        <v>1223</v>
      </c>
      <c r="K311" s="410">
        <v>41000</v>
      </c>
      <c r="L311" s="416">
        <v>41136</v>
      </c>
      <c r="M311" s="420">
        <f t="shared" ca="1" si="19"/>
        <v>-15.233333333333333</v>
      </c>
      <c r="N311" s="411" t="s">
        <v>22</v>
      </c>
      <c r="O311" s="421" t="s">
        <v>1174</v>
      </c>
      <c r="P311" s="343">
        <v>40954</v>
      </c>
      <c r="Q311" s="95">
        <v>41091</v>
      </c>
    </row>
    <row r="312" spans="1:17">
      <c r="A312" s="405" t="s">
        <v>16</v>
      </c>
      <c r="B312" s="406" t="s">
        <v>73</v>
      </c>
      <c r="C312" s="406" t="s">
        <v>284</v>
      </c>
      <c r="D312" s="411" t="s">
        <v>285</v>
      </c>
      <c r="E312" s="427" t="s">
        <v>1134</v>
      </c>
      <c r="F312" s="427" t="s">
        <v>1133</v>
      </c>
      <c r="G312" s="411" t="s">
        <v>51</v>
      </c>
      <c r="H312" s="448">
        <v>3243</v>
      </c>
      <c r="I312" s="495">
        <v>21.5</v>
      </c>
      <c r="J312" s="497" t="s">
        <v>83</v>
      </c>
      <c r="K312" s="410">
        <v>41122</v>
      </c>
      <c r="L312" s="410">
        <v>41578</v>
      </c>
      <c r="M312" s="417">
        <f t="shared" ca="1" si="19"/>
        <v>-0.7</v>
      </c>
      <c r="N312" s="411" t="s">
        <v>52</v>
      </c>
      <c r="O312" s="421"/>
      <c r="P312" s="343">
        <v>40862</v>
      </c>
      <c r="Q312" s="95">
        <v>41122</v>
      </c>
    </row>
    <row r="313" spans="1:17">
      <c r="A313" s="405" t="s">
        <v>16</v>
      </c>
      <c r="B313" s="406" t="s">
        <v>1122</v>
      </c>
      <c r="C313" s="406" t="s">
        <v>1121</v>
      </c>
      <c r="D313" s="411" t="s">
        <v>1120</v>
      </c>
      <c r="E313" s="408" t="s">
        <v>26</v>
      </c>
      <c r="F313" s="408" t="s">
        <v>1119</v>
      </c>
      <c r="G313" s="411" t="s">
        <v>44</v>
      </c>
      <c r="H313" s="448">
        <v>3185</v>
      </c>
      <c r="I313" s="454">
        <v>15</v>
      </c>
      <c r="J313" s="388" t="s">
        <v>1118</v>
      </c>
      <c r="K313" s="410" t="s">
        <v>332</v>
      </c>
      <c r="L313" s="410">
        <v>42036</v>
      </c>
      <c r="M313" s="417">
        <v>39</v>
      </c>
      <c r="N313" s="411" t="s">
        <v>22</v>
      </c>
      <c r="O313" s="421"/>
      <c r="P313" s="343">
        <v>40848</v>
      </c>
      <c r="Q313" s="95">
        <v>41000</v>
      </c>
    </row>
    <row r="314" spans="1:17">
      <c r="A314" s="405" t="s">
        <v>16</v>
      </c>
      <c r="B314" s="406" t="s">
        <v>137</v>
      </c>
      <c r="C314" s="406" t="s">
        <v>138</v>
      </c>
      <c r="D314" s="411" t="s">
        <v>205</v>
      </c>
      <c r="E314" s="121" t="s">
        <v>1068</v>
      </c>
      <c r="F314" s="408" t="s">
        <v>1063</v>
      </c>
      <c r="G314" s="411" t="s">
        <v>44</v>
      </c>
      <c r="H314" s="494">
        <v>2909</v>
      </c>
      <c r="I314" s="495">
        <v>14.5</v>
      </c>
      <c r="J314" s="495">
        <v>10.4</v>
      </c>
      <c r="K314" s="410">
        <v>40787</v>
      </c>
      <c r="L314" s="416">
        <v>41487</v>
      </c>
      <c r="M314" s="420">
        <f t="shared" ref="M314:M330" ca="1" si="20">DAYS360(IF(OR(K314="Immediate",K314&lt;TODAY()),TODAY(),K314),L314)/30</f>
        <v>-3.7</v>
      </c>
      <c r="N314" s="411" t="s">
        <v>52</v>
      </c>
      <c r="O314" s="421" t="s">
        <v>69</v>
      </c>
      <c r="P314" s="343">
        <v>40739</v>
      </c>
      <c r="Q314" s="95">
        <v>41030</v>
      </c>
    </row>
    <row r="315" spans="1:17" ht="112.8">
      <c r="A315" s="405" t="s">
        <v>16</v>
      </c>
      <c r="B315" s="406" t="s">
        <v>193</v>
      </c>
      <c r="C315" s="424" t="s">
        <v>1082</v>
      </c>
      <c r="D315" s="425" t="s">
        <v>1081</v>
      </c>
      <c r="E315" s="408" t="s">
        <v>1080</v>
      </c>
      <c r="F315" s="412" t="s">
        <v>1079</v>
      </c>
      <c r="G315" s="411" t="s">
        <v>44</v>
      </c>
      <c r="H315" s="383">
        <v>2625</v>
      </c>
      <c r="I315" s="386">
        <v>25</v>
      </c>
      <c r="J315" s="386" t="s">
        <v>83</v>
      </c>
      <c r="K315" s="410" t="s">
        <v>14</v>
      </c>
      <c r="L315" s="416">
        <v>41336</v>
      </c>
      <c r="M315" s="420">
        <f t="shared" ca="1" si="20"/>
        <v>-8.6333333333333329</v>
      </c>
      <c r="N315" s="422" t="s">
        <v>135</v>
      </c>
      <c r="O315" s="421" t="s">
        <v>1078</v>
      </c>
      <c r="P315" s="343">
        <v>40787</v>
      </c>
      <c r="Q315" s="95">
        <v>40954</v>
      </c>
    </row>
    <row r="316" spans="1:17">
      <c r="A316" s="112" t="s">
        <v>16</v>
      </c>
      <c r="B316" s="413" t="s">
        <v>802</v>
      </c>
      <c r="C316" s="406" t="s">
        <v>174</v>
      </c>
      <c r="D316" s="411" t="s">
        <v>175</v>
      </c>
      <c r="E316" s="121" t="s">
        <v>176</v>
      </c>
      <c r="F316" s="427" t="s">
        <v>1059</v>
      </c>
      <c r="G316" s="411" t="s">
        <v>44</v>
      </c>
      <c r="H316" s="363">
        <v>2214</v>
      </c>
      <c r="I316" s="364">
        <v>23</v>
      </c>
      <c r="J316" s="351" t="s">
        <v>83</v>
      </c>
      <c r="K316" s="410" t="s">
        <v>14</v>
      </c>
      <c r="L316" s="410">
        <v>42094</v>
      </c>
      <c r="M316" s="417">
        <f t="shared" ca="1" si="20"/>
        <v>16.3</v>
      </c>
      <c r="N316" s="411" t="s">
        <v>254</v>
      </c>
      <c r="O316" s="421"/>
      <c r="P316" s="343">
        <v>40739</v>
      </c>
      <c r="Q316" s="95">
        <v>40954</v>
      </c>
    </row>
    <row r="317" spans="1:17" ht="72">
      <c r="A317" s="87" t="s">
        <v>16</v>
      </c>
      <c r="B317" s="434" t="s">
        <v>671</v>
      </c>
      <c r="C317" s="406" t="s">
        <v>720</v>
      </c>
      <c r="D317" s="411" t="s">
        <v>719</v>
      </c>
      <c r="E317" s="427" t="s">
        <v>1101</v>
      </c>
      <c r="F317" s="427" t="s">
        <v>1100</v>
      </c>
      <c r="G317" s="411" t="s">
        <v>44</v>
      </c>
      <c r="H317" s="494">
        <v>1927</v>
      </c>
      <c r="I317" s="432">
        <v>24.5</v>
      </c>
      <c r="J317" s="436">
        <v>0</v>
      </c>
      <c r="K317" s="89" t="s">
        <v>14</v>
      </c>
      <c r="L317" s="410">
        <v>41670</v>
      </c>
      <c r="M317" s="420">
        <f t="shared" ca="1" si="20"/>
        <v>2.2999999999999998</v>
      </c>
      <c r="N317" s="411" t="s">
        <v>52</v>
      </c>
      <c r="O317" s="421" t="s">
        <v>1099</v>
      </c>
      <c r="P317" s="343">
        <v>40817</v>
      </c>
      <c r="Q317" s="95">
        <v>41000</v>
      </c>
    </row>
    <row r="318" spans="1:17">
      <c r="A318" s="405" t="s">
        <v>16</v>
      </c>
      <c r="B318" s="406" t="s">
        <v>73</v>
      </c>
      <c r="C318" s="424" t="s">
        <v>1022</v>
      </c>
      <c r="D318" s="411" t="s">
        <v>75</v>
      </c>
      <c r="E318" s="408"/>
      <c r="F318" s="427" t="s">
        <v>1023</v>
      </c>
      <c r="G318" s="411" t="s">
        <v>43</v>
      </c>
      <c r="H318" s="363">
        <v>1686</v>
      </c>
      <c r="I318" s="364">
        <v>16</v>
      </c>
      <c r="J318" s="351" t="s">
        <v>83</v>
      </c>
      <c r="K318" s="410" t="s">
        <v>14</v>
      </c>
      <c r="L318" s="410">
        <v>41182</v>
      </c>
      <c r="M318" s="417">
        <f t="shared" ca="1" si="20"/>
        <v>-13.733333333333333</v>
      </c>
      <c r="N318" s="59" t="s">
        <v>326</v>
      </c>
      <c r="O318" s="421"/>
      <c r="P318" s="343">
        <v>40709</v>
      </c>
      <c r="Q318" s="95">
        <v>40923</v>
      </c>
    </row>
    <row r="319" spans="1:17">
      <c r="A319" s="405" t="s">
        <v>66</v>
      </c>
      <c r="B319" s="413" t="s">
        <v>1122</v>
      </c>
      <c r="C319" s="414" t="s">
        <v>1121</v>
      </c>
      <c r="D319" s="422" t="s">
        <v>1120</v>
      </c>
      <c r="E319" s="413" t="s">
        <v>1124</v>
      </c>
      <c r="F319" s="413" t="s">
        <v>1123</v>
      </c>
      <c r="G319" s="422" t="s">
        <v>51</v>
      </c>
      <c r="H319" s="452">
        <v>1672</v>
      </c>
      <c r="I319" s="453">
        <v>9.5</v>
      </c>
      <c r="J319" s="396" t="s">
        <v>45</v>
      </c>
      <c r="K319" s="416" t="s">
        <v>14</v>
      </c>
      <c r="L319" s="416">
        <v>42064</v>
      </c>
      <c r="M319" s="417">
        <f t="shared" ca="1" si="20"/>
        <v>15.3</v>
      </c>
      <c r="N319" s="411" t="s">
        <v>254</v>
      </c>
      <c r="O319" s="418" t="s">
        <v>69</v>
      </c>
      <c r="P319" s="343">
        <v>40848</v>
      </c>
      <c r="Q319" s="95">
        <v>41000</v>
      </c>
    </row>
    <row r="320" spans="1:17">
      <c r="A320" s="405" t="s">
        <v>16</v>
      </c>
      <c r="B320" s="413" t="s">
        <v>141</v>
      </c>
      <c r="C320" s="445" t="s">
        <v>1152</v>
      </c>
      <c r="D320" s="446">
        <v>4742411</v>
      </c>
      <c r="E320" s="413" t="s">
        <v>625</v>
      </c>
      <c r="F320" s="413" t="s">
        <v>1153</v>
      </c>
      <c r="G320" s="422" t="s">
        <v>44</v>
      </c>
      <c r="H320" s="447">
        <v>1447</v>
      </c>
      <c r="I320" s="238">
        <v>19</v>
      </c>
      <c r="J320" s="18">
        <v>9.5</v>
      </c>
      <c r="K320" s="416" t="s">
        <v>14</v>
      </c>
      <c r="L320" s="416">
        <v>41455</v>
      </c>
      <c r="M320" s="417">
        <f t="shared" ca="1" si="20"/>
        <v>-4.7333333333333334</v>
      </c>
      <c r="N320" s="422" t="s">
        <v>22</v>
      </c>
      <c r="O320" s="433"/>
      <c r="P320" s="343">
        <v>40923</v>
      </c>
      <c r="Q320" s="95">
        <v>41061</v>
      </c>
    </row>
    <row r="321" spans="1:17" ht="123">
      <c r="A321" s="405" t="s">
        <v>16</v>
      </c>
      <c r="B321" s="413" t="s">
        <v>1146</v>
      </c>
      <c r="C321" s="414" t="s">
        <v>720</v>
      </c>
      <c r="D321" s="415" t="s">
        <v>719</v>
      </c>
      <c r="E321" s="413" t="s">
        <v>1147</v>
      </c>
      <c r="F321" s="413" t="s">
        <v>1148</v>
      </c>
      <c r="G321" s="422" t="s">
        <v>44</v>
      </c>
      <c r="H321" s="384">
        <v>1400</v>
      </c>
      <c r="I321" s="385">
        <v>22.5</v>
      </c>
      <c r="J321" s="396" t="s">
        <v>45</v>
      </c>
      <c r="K321" s="416" t="s">
        <v>14</v>
      </c>
      <c r="L321" s="416">
        <v>41851</v>
      </c>
      <c r="M321" s="417">
        <f t="shared" ca="1" si="20"/>
        <v>8.3000000000000007</v>
      </c>
      <c r="N321" s="411" t="s">
        <v>52</v>
      </c>
      <c r="O321" s="418" t="s">
        <v>1149</v>
      </c>
      <c r="P321" s="343">
        <v>40909</v>
      </c>
      <c r="Q321" s="95">
        <v>40954</v>
      </c>
    </row>
    <row r="322" spans="1:17" ht="51.6">
      <c r="A322" s="405" t="s">
        <v>16</v>
      </c>
      <c r="B322" s="488" t="s">
        <v>1221</v>
      </c>
      <c r="C322" s="489" t="s">
        <v>211</v>
      </c>
      <c r="D322" s="498">
        <v>5124235177</v>
      </c>
      <c r="E322" s="488" t="s">
        <v>400</v>
      </c>
      <c r="F322" s="488" t="s">
        <v>1218</v>
      </c>
      <c r="G322" s="500" t="s">
        <v>44</v>
      </c>
      <c r="H322" s="490">
        <v>1066</v>
      </c>
      <c r="I322" s="491">
        <v>10</v>
      </c>
      <c r="J322" s="497" t="s">
        <v>28</v>
      </c>
      <c r="K322" s="492">
        <v>41030</v>
      </c>
      <c r="L322" s="492">
        <v>41306</v>
      </c>
      <c r="M322" s="420">
        <f t="shared" ca="1" si="20"/>
        <v>-9.6999999999999993</v>
      </c>
      <c r="N322" s="487" t="s">
        <v>52</v>
      </c>
      <c r="O322" s="493" t="s">
        <v>1219</v>
      </c>
      <c r="P322" s="343">
        <v>41030</v>
      </c>
      <c r="Q322" s="95">
        <v>41122</v>
      </c>
    </row>
    <row r="323" spans="1:17" ht="21">
      <c r="A323" s="405" t="s">
        <v>16</v>
      </c>
      <c r="B323" s="437" t="s">
        <v>141</v>
      </c>
      <c r="C323" s="406" t="s">
        <v>1007</v>
      </c>
      <c r="D323" s="115" t="s">
        <v>142</v>
      </c>
      <c r="E323" s="408" t="s">
        <v>1008</v>
      </c>
      <c r="F323" s="408" t="s">
        <v>1009</v>
      </c>
      <c r="G323" s="411" t="s">
        <v>44</v>
      </c>
      <c r="H323" s="273">
        <v>36421</v>
      </c>
      <c r="I323" s="495">
        <v>15.5</v>
      </c>
      <c r="J323" s="77">
        <v>10.4</v>
      </c>
      <c r="K323" s="410" t="s">
        <v>14</v>
      </c>
      <c r="L323" s="416">
        <v>42825</v>
      </c>
      <c r="M323" s="417">
        <f t="shared" ca="1" si="20"/>
        <v>40.299999999999997</v>
      </c>
      <c r="N323" s="411" t="s">
        <v>15</v>
      </c>
      <c r="O323" s="421" t="s">
        <v>1010</v>
      </c>
      <c r="P323" s="343">
        <v>40695</v>
      </c>
      <c r="Q323" s="95">
        <v>41136</v>
      </c>
    </row>
    <row r="324" spans="1:17">
      <c r="A324" s="405" t="s">
        <v>16</v>
      </c>
      <c r="B324" s="467" t="s">
        <v>141</v>
      </c>
      <c r="C324" s="467" t="s">
        <v>239</v>
      </c>
      <c r="D324" s="468" t="s">
        <v>142</v>
      </c>
      <c r="E324" s="464" t="s">
        <v>1207</v>
      </c>
      <c r="F324" s="464" t="s">
        <v>1206</v>
      </c>
      <c r="G324" s="468" t="s">
        <v>44</v>
      </c>
      <c r="H324" s="471">
        <v>1235</v>
      </c>
      <c r="I324" s="473">
        <v>9</v>
      </c>
      <c r="J324" s="77" t="s">
        <v>191</v>
      </c>
      <c r="K324" s="410" t="s">
        <v>14</v>
      </c>
      <c r="L324" s="416">
        <v>41851</v>
      </c>
      <c r="M324" s="417">
        <f t="shared" ca="1" si="20"/>
        <v>8.3000000000000007</v>
      </c>
      <c r="N324" s="468" t="s">
        <v>254</v>
      </c>
      <c r="O324" s="466" t="s">
        <v>69</v>
      </c>
      <c r="P324" s="343">
        <v>41000</v>
      </c>
      <c r="Q324" s="95">
        <v>41136</v>
      </c>
    </row>
    <row r="325" spans="1:17" ht="51.6">
      <c r="A325" s="405" t="s">
        <v>16</v>
      </c>
      <c r="B325" s="413" t="s">
        <v>193</v>
      </c>
      <c r="C325" s="414" t="s">
        <v>401</v>
      </c>
      <c r="D325" s="422" t="s">
        <v>1189</v>
      </c>
      <c r="E325" s="413" t="s">
        <v>1188</v>
      </c>
      <c r="F325" s="413" t="s">
        <v>1187</v>
      </c>
      <c r="G325" s="422" t="s">
        <v>51</v>
      </c>
      <c r="H325" s="455">
        <v>1875</v>
      </c>
      <c r="I325" s="18">
        <v>18</v>
      </c>
      <c r="J325" s="497" t="s">
        <v>83</v>
      </c>
      <c r="K325" s="416" t="s">
        <v>14</v>
      </c>
      <c r="L325" s="416">
        <v>41820</v>
      </c>
      <c r="M325" s="420">
        <f t="shared" ca="1" si="20"/>
        <v>7.2666666666666666</v>
      </c>
      <c r="N325" s="422" t="s">
        <v>52</v>
      </c>
      <c r="O325" s="418" t="s">
        <v>1186</v>
      </c>
      <c r="P325" s="343">
        <v>40954</v>
      </c>
      <c r="Q325" s="95">
        <v>41153</v>
      </c>
    </row>
    <row r="326" spans="1:17">
      <c r="A326" s="405" t="s">
        <v>16</v>
      </c>
      <c r="B326" s="434" t="s">
        <v>671</v>
      </c>
      <c r="C326" s="435" t="s">
        <v>298</v>
      </c>
      <c r="D326" s="115">
        <v>5123499675</v>
      </c>
      <c r="E326" s="88" t="s">
        <v>1178</v>
      </c>
      <c r="F326" s="88" t="s">
        <v>1179</v>
      </c>
      <c r="G326" s="90" t="s">
        <v>43</v>
      </c>
      <c r="H326" s="352">
        <v>1900</v>
      </c>
      <c r="I326" s="495">
        <v>21.5</v>
      </c>
      <c r="J326" s="497" t="s">
        <v>83</v>
      </c>
      <c r="K326" s="89" t="s">
        <v>14</v>
      </c>
      <c r="L326" s="416">
        <v>41332</v>
      </c>
      <c r="M326" s="420">
        <f t="shared" ca="1" si="20"/>
        <v>-8.8333333333333339</v>
      </c>
      <c r="N326" s="90" t="s">
        <v>15</v>
      </c>
      <c r="O326" s="421" t="s">
        <v>1180</v>
      </c>
      <c r="P326" s="343">
        <v>40969</v>
      </c>
      <c r="Q326" s="95">
        <v>41153</v>
      </c>
    </row>
    <row r="327" spans="1:17" ht="72">
      <c r="A327" s="405" t="s">
        <v>16</v>
      </c>
      <c r="B327" s="413" t="s">
        <v>193</v>
      </c>
      <c r="C327" s="424" t="s">
        <v>1027</v>
      </c>
      <c r="D327" s="425" t="s">
        <v>1191</v>
      </c>
      <c r="E327" s="427" t="s">
        <v>612</v>
      </c>
      <c r="F327" s="427" t="s">
        <v>611</v>
      </c>
      <c r="G327" s="93" t="s">
        <v>51</v>
      </c>
      <c r="H327" s="431">
        <v>12018</v>
      </c>
      <c r="I327" s="495">
        <v>24</v>
      </c>
      <c r="J327" s="497" t="s">
        <v>83</v>
      </c>
      <c r="K327" s="410" t="s">
        <v>14</v>
      </c>
      <c r="L327" s="410">
        <v>41546</v>
      </c>
      <c r="M327" s="420">
        <f t="shared" ca="1" si="20"/>
        <v>-1.7666666666666666</v>
      </c>
      <c r="N327" s="411" t="s">
        <v>52</v>
      </c>
      <c r="O327" s="421" t="s">
        <v>1190</v>
      </c>
      <c r="P327" s="343">
        <v>40954</v>
      </c>
      <c r="Q327" s="95">
        <v>41153</v>
      </c>
    </row>
    <row r="328" spans="1:17" ht="72">
      <c r="A328" s="405" t="s">
        <v>16</v>
      </c>
      <c r="B328" s="413" t="s">
        <v>193</v>
      </c>
      <c r="C328" s="424" t="s">
        <v>1027</v>
      </c>
      <c r="D328" s="425" t="s">
        <v>1191</v>
      </c>
      <c r="E328" s="427" t="s">
        <v>612</v>
      </c>
      <c r="F328" s="427" t="s">
        <v>611</v>
      </c>
      <c r="G328" s="93" t="s">
        <v>51</v>
      </c>
      <c r="H328" s="431">
        <v>13346</v>
      </c>
      <c r="I328" s="26">
        <v>24</v>
      </c>
      <c r="J328" s="497" t="s">
        <v>83</v>
      </c>
      <c r="K328" s="410" t="s">
        <v>14</v>
      </c>
      <c r="L328" s="410">
        <v>42094</v>
      </c>
      <c r="M328" s="420">
        <f t="shared" ca="1" si="20"/>
        <v>16.3</v>
      </c>
      <c r="N328" s="411" t="s">
        <v>52</v>
      </c>
      <c r="O328" s="421" t="s">
        <v>1192</v>
      </c>
      <c r="P328" s="343">
        <v>40954</v>
      </c>
      <c r="Q328" s="95">
        <v>41153</v>
      </c>
    </row>
    <row r="329" spans="1:17" ht="82.2">
      <c r="A329" s="405" t="s">
        <v>296</v>
      </c>
      <c r="B329" s="413" t="s">
        <v>193</v>
      </c>
      <c r="C329" s="60" t="s">
        <v>1053</v>
      </c>
      <c r="D329" s="376" t="s">
        <v>1052</v>
      </c>
      <c r="E329" s="413" t="s">
        <v>1051</v>
      </c>
      <c r="F329" s="413" t="s">
        <v>1050</v>
      </c>
      <c r="G329" s="422" t="s">
        <v>43</v>
      </c>
      <c r="H329" s="490">
        <v>111300</v>
      </c>
      <c r="I329" s="18">
        <v>4.1999999999999993</v>
      </c>
      <c r="J329" s="497" t="s">
        <v>28</v>
      </c>
      <c r="K329" s="416" t="s">
        <v>14</v>
      </c>
      <c r="L329" s="416">
        <v>41882</v>
      </c>
      <c r="M329" s="417">
        <f t="shared" ca="1" si="20"/>
        <v>9.3000000000000007</v>
      </c>
      <c r="N329" s="411" t="s">
        <v>52</v>
      </c>
      <c r="O329" s="418" t="s">
        <v>1049</v>
      </c>
      <c r="P329" s="343">
        <v>40739</v>
      </c>
      <c r="Q329" s="95">
        <v>41153</v>
      </c>
    </row>
    <row r="330" spans="1:17" ht="21">
      <c r="A330" s="405" t="s">
        <v>16</v>
      </c>
      <c r="B330" s="434" t="s">
        <v>671</v>
      </c>
      <c r="C330" s="406" t="s">
        <v>1159</v>
      </c>
      <c r="D330" s="411" t="s">
        <v>1160</v>
      </c>
      <c r="E330" s="408" t="s">
        <v>1161</v>
      </c>
      <c r="F330" s="408" t="s">
        <v>1162</v>
      </c>
      <c r="G330" s="411" t="s">
        <v>51</v>
      </c>
      <c r="H330" s="494">
        <v>4233</v>
      </c>
      <c r="I330" s="495">
        <v>9.75</v>
      </c>
      <c r="J330" s="495">
        <v>10</v>
      </c>
      <c r="K330" s="410">
        <v>41000</v>
      </c>
      <c r="L330" s="416">
        <v>42185</v>
      </c>
      <c r="M330" s="420">
        <f t="shared" ca="1" si="20"/>
        <v>19.266666666666666</v>
      </c>
      <c r="N330" s="411" t="s">
        <v>52</v>
      </c>
      <c r="O330" s="421" t="s">
        <v>1163</v>
      </c>
      <c r="P330" s="343">
        <v>40923</v>
      </c>
      <c r="Q330" s="95">
        <v>41153</v>
      </c>
    </row>
    <row r="331" spans="1:17">
      <c r="A331" s="519" t="s">
        <v>16</v>
      </c>
      <c r="B331" s="467" t="s">
        <v>73</v>
      </c>
      <c r="C331" s="467" t="s">
        <v>284</v>
      </c>
      <c r="D331" s="468" t="s">
        <v>75</v>
      </c>
      <c r="E331" s="501" t="s">
        <v>1240</v>
      </c>
      <c r="F331" s="501" t="s">
        <v>1241</v>
      </c>
      <c r="G331" s="487" t="s">
        <v>44</v>
      </c>
      <c r="H331" s="504">
        <v>21148</v>
      </c>
      <c r="I331" s="520">
        <v>14</v>
      </c>
      <c r="J331" s="509" t="s">
        <v>28</v>
      </c>
      <c r="K331" s="410">
        <v>41275</v>
      </c>
      <c r="L331" s="410">
        <v>42551</v>
      </c>
      <c r="M331" s="420">
        <f ca="1">DAYS360(IF(OR(K331="Immediate",K331&lt;TODAY()),TODAY(),K331),L331)/30</f>
        <v>31.266666666666666</v>
      </c>
      <c r="N331" s="468" t="s">
        <v>152</v>
      </c>
      <c r="O331" s="466" t="s">
        <v>1242</v>
      </c>
      <c r="P331" s="343">
        <v>41105</v>
      </c>
      <c r="Q331" s="95">
        <v>41167</v>
      </c>
    </row>
    <row r="332" spans="1:17">
      <c r="A332" s="405" t="s">
        <v>16</v>
      </c>
      <c r="B332" s="413" t="s">
        <v>1011</v>
      </c>
      <c r="C332" s="424" t="s">
        <v>1012</v>
      </c>
      <c r="D332" s="357">
        <v>5124769900</v>
      </c>
      <c r="E332" s="88" t="s">
        <v>1013</v>
      </c>
      <c r="F332" s="88" t="s">
        <v>1014</v>
      </c>
      <c r="G332" s="90" t="s">
        <v>51</v>
      </c>
      <c r="H332" s="352">
        <v>1600</v>
      </c>
      <c r="I332" s="495">
        <v>19.39</v>
      </c>
      <c r="J332" s="274" t="s">
        <v>28</v>
      </c>
      <c r="K332" s="89" t="s">
        <v>14</v>
      </c>
      <c r="L332" s="416">
        <v>41517</v>
      </c>
      <c r="M332" s="417">
        <f ca="1">DAYS360(IF(OR(K332="Immediate",K332&lt;TODAY()),TODAY(),K332),L332)/30</f>
        <v>-2.7</v>
      </c>
      <c r="N332" s="90" t="s">
        <v>15</v>
      </c>
      <c r="O332" s="421"/>
      <c r="P332" s="343">
        <v>40695</v>
      </c>
      <c r="Q332" s="95">
        <v>41167</v>
      </c>
    </row>
    <row r="333" spans="1:17">
      <c r="A333" s="405" t="s">
        <v>16</v>
      </c>
      <c r="B333" s="406" t="s">
        <v>141</v>
      </c>
      <c r="C333" s="406" t="s">
        <v>239</v>
      </c>
      <c r="D333" s="411" t="s">
        <v>1069</v>
      </c>
      <c r="E333" s="408" t="s">
        <v>1070</v>
      </c>
      <c r="F333" s="408" t="s">
        <v>1071</v>
      </c>
      <c r="G333" s="411" t="s">
        <v>44</v>
      </c>
      <c r="H333" s="448">
        <v>2000</v>
      </c>
      <c r="I333" s="77" t="s">
        <v>67</v>
      </c>
      <c r="J333" s="495" t="s">
        <v>67</v>
      </c>
      <c r="K333" s="410" t="s">
        <v>14</v>
      </c>
      <c r="L333" s="416">
        <v>41518</v>
      </c>
      <c r="M333" s="420">
        <v>23.9</v>
      </c>
      <c r="N333" s="411" t="s">
        <v>15</v>
      </c>
      <c r="O333" s="421" t="s">
        <v>69</v>
      </c>
      <c r="P333" s="343">
        <v>40787</v>
      </c>
      <c r="Q333" s="95">
        <v>41167</v>
      </c>
    </row>
    <row r="334" spans="1:17" ht="72">
      <c r="A334" s="405" t="s">
        <v>16</v>
      </c>
      <c r="B334" s="462" t="s">
        <v>193</v>
      </c>
      <c r="C334" s="511" t="s">
        <v>680</v>
      </c>
      <c r="D334" s="523" t="s">
        <v>1232</v>
      </c>
      <c r="E334" s="463" t="s">
        <v>1231</v>
      </c>
      <c r="F334" s="463" t="s">
        <v>1230</v>
      </c>
      <c r="G334" s="465" t="s">
        <v>51</v>
      </c>
      <c r="H334" s="504">
        <v>3500</v>
      </c>
      <c r="I334" s="481">
        <v>15</v>
      </c>
      <c r="J334" s="497" t="s">
        <v>83</v>
      </c>
      <c r="K334" s="410" t="s">
        <v>14</v>
      </c>
      <c r="L334" s="416">
        <v>42216</v>
      </c>
      <c r="M334" s="420">
        <f t="shared" ref="M334" ca="1" si="21">DAYS360(IF(OR(K334="Immediate",K334&lt;TODAY()),TODAY(),K334),L334)/30</f>
        <v>20.3</v>
      </c>
      <c r="N334" s="465" t="s">
        <v>52</v>
      </c>
      <c r="O334" s="466" t="s">
        <v>1229</v>
      </c>
      <c r="P334" s="343">
        <v>41091</v>
      </c>
      <c r="Q334" s="95">
        <v>41183</v>
      </c>
    </row>
    <row r="335" spans="1:17" ht="26.4">
      <c r="A335" s="405" t="s">
        <v>16</v>
      </c>
      <c r="B335" s="406" t="s">
        <v>1122</v>
      </c>
      <c r="C335" s="406" t="s">
        <v>1121</v>
      </c>
      <c r="D335" s="411" t="s">
        <v>1120</v>
      </c>
      <c r="E335" s="408" t="s">
        <v>1173</v>
      </c>
      <c r="F335" s="88" t="s">
        <v>1172</v>
      </c>
      <c r="G335" s="411" t="s">
        <v>51</v>
      </c>
      <c r="H335" s="431">
        <v>1981</v>
      </c>
      <c r="I335" s="495">
        <v>17</v>
      </c>
      <c r="J335" s="497" t="s">
        <v>83</v>
      </c>
      <c r="K335" s="410">
        <v>41000</v>
      </c>
      <c r="L335" s="416">
        <v>41334</v>
      </c>
      <c r="M335" s="420">
        <f t="shared" ref="M335:M341" ca="1" si="22">DAYS360(IF(OR(K335="Immediate",K335&lt;TODAY()),TODAY(),K335),L335)/30</f>
        <v>-8.6999999999999993</v>
      </c>
      <c r="N335" s="411" t="s">
        <v>52</v>
      </c>
      <c r="O335" s="433" t="s">
        <v>1171</v>
      </c>
      <c r="P335" s="343">
        <v>40954</v>
      </c>
      <c r="Q335" s="95">
        <v>41183</v>
      </c>
    </row>
    <row r="336" spans="1:17" ht="21">
      <c r="A336" s="405" t="s">
        <v>16</v>
      </c>
      <c r="B336" s="437" t="s">
        <v>33</v>
      </c>
      <c r="C336" s="437" t="s">
        <v>1086</v>
      </c>
      <c r="D336" s="118">
        <v>3143576</v>
      </c>
      <c r="E336" s="88" t="s">
        <v>1087</v>
      </c>
      <c r="F336" s="88" t="s">
        <v>1088</v>
      </c>
      <c r="G336" s="90" t="s">
        <v>51</v>
      </c>
      <c r="H336" s="448">
        <v>16237</v>
      </c>
      <c r="I336" s="26">
        <v>14</v>
      </c>
      <c r="J336" s="497" t="s">
        <v>83</v>
      </c>
      <c r="K336" s="89" t="s">
        <v>14</v>
      </c>
      <c r="L336" s="89">
        <v>41608</v>
      </c>
      <c r="M336" s="417">
        <f t="shared" ca="1" si="22"/>
        <v>0.26666666666666666</v>
      </c>
      <c r="N336" s="90" t="s">
        <v>254</v>
      </c>
      <c r="O336" s="421" t="s">
        <v>1089</v>
      </c>
      <c r="P336" s="343">
        <v>40801</v>
      </c>
      <c r="Q336" s="95">
        <v>41183</v>
      </c>
    </row>
    <row r="337" spans="1:17" ht="21">
      <c r="A337" s="405" t="s">
        <v>16</v>
      </c>
      <c r="B337" s="437" t="s">
        <v>33</v>
      </c>
      <c r="C337" s="437" t="s">
        <v>1086</v>
      </c>
      <c r="D337" s="118">
        <v>3143576</v>
      </c>
      <c r="E337" s="88" t="s">
        <v>1090</v>
      </c>
      <c r="F337" s="88" t="s">
        <v>1088</v>
      </c>
      <c r="G337" s="90" t="s">
        <v>51</v>
      </c>
      <c r="H337" s="448">
        <v>17867</v>
      </c>
      <c r="I337" s="495">
        <v>14</v>
      </c>
      <c r="J337" s="497" t="s">
        <v>83</v>
      </c>
      <c r="K337" s="89" t="s">
        <v>14</v>
      </c>
      <c r="L337" s="89">
        <v>41608</v>
      </c>
      <c r="M337" s="417">
        <f t="shared" ca="1" si="22"/>
        <v>0.26666666666666666</v>
      </c>
      <c r="N337" s="90" t="s">
        <v>254</v>
      </c>
      <c r="O337" s="421" t="s">
        <v>1091</v>
      </c>
      <c r="P337" s="343">
        <v>40801</v>
      </c>
      <c r="Q337" s="95">
        <v>41183</v>
      </c>
    </row>
    <row r="338" spans="1:17" ht="72">
      <c r="A338" s="405" t="s">
        <v>16</v>
      </c>
      <c r="B338" s="462" t="s">
        <v>193</v>
      </c>
      <c r="C338" s="511" t="s">
        <v>680</v>
      </c>
      <c r="D338" s="523" t="s">
        <v>1232</v>
      </c>
      <c r="E338" s="463" t="s">
        <v>1231</v>
      </c>
      <c r="F338" s="463" t="s">
        <v>1230</v>
      </c>
      <c r="G338" s="465" t="s">
        <v>51</v>
      </c>
      <c r="H338" s="504">
        <v>3500</v>
      </c>
      <c r="I338" s="481">
        <v>15</v>
      </c>
      <c r="J338" s="497" t="s">
        <v>83</v>
      </c>
      <c r="K338" s="410" t="s">
        <v>14</v>
      </c>
      <c r="L338" s="416">
        <v>42216</v>
      </c>
      <c r="M338" s="420">
        <f t="shared" ca="1" si="22"/>
        <v>20.3</v>
      </c>
      <c r="N338" s="465" t="s">
        <v>52</v>
      </c>
      <c r="O338" s="466" t="s">
        <v>1229</v>
      </c>
      <c r="P338" s="343">
        <v>41091</v>
      </c>
      <c r="Q338" s="95">
        <v>41197</v>
      </c>
    </row>
    <row r="339" spans="1:17" ht="61.8">
      <c r="A339" s="527" t="s">
        <v>16</v>
      </c>
      <c r="B339" s="528" t="s">
        <v>620</v>
      </c>
      <c r="C339" s="528" t="s">
        <v>1256</v>
      </c>
      <c r="D339" s="517">
        <v>684.38210000000004</v>
      </c>
      <c r="E339" s="514" t="s">
        <v>1257</v>
      </c>
      <c r="F339" s="514" t="s">
        <v>1258</v>
      </c>
      <c r="G339" s="517" t="s">
        <v>44</v>
      </c>
      <c r="H339" s="508">
        <v>13938</v>
      </c>
      <c r="I339" s="556">
        <v>16</v>
      </c>
      <c r="J339" s="529">
        <v>10.5</v>
      </c>
      <c r="K339" s="521" t="s">
        <v>14</v>
      </c>
      <c r="L339" s="416">
        <v>42613</v>
      </c>
      <c r="M339" s="420">
        <f t="shared" ca="1" si="22"/>
        <v>33.299999999999997</v>
      </c>
      <c r="N339" s="517" t="s">
        <v>52</v>
      </c>
      <c r="O339" s="476" t="s">
        <v>1259</v>
      </c>
      <c r="P339" s="343">
        <v>41122</v>
      </c>
      <c r="Q339" s="95">
        <v>41197</v>
      </c>
    </row>
    <row r="340" spans="1:17">
      <c r="A340" s="519" t="s">
        <v>16</v>
      </c>
      <c r="B340" s="462" t="s">
        <v>297</v>
      </c>
      <c r="C340" s="467" t="s">
        <v>1159</v>
      </c>
      <c r="D340" s="551" t="s">
        <v>1160</v>
      </c>
      <c r="E340" s="464" t="s">
        <v>1318</v>
      </c>
      <c r="F340" s="464" t="s">
        <v>1317</v>
      </c>
      <c r="G340" s="468" t="s">
        <v>51</v>
      </c>
      <c r="H340" s="494">
        <v>1782</v>
      </c>
      <c r="I340" s="495">
        <v>19.75</v>
      </c>
      <c r="J340" s="495">
        <v>0</v>
      </c>
      <c r="K340" s="410">
        <v>41306</v>
      </c>
      <c r="L340" s="416">
        <v>41670</v>
      </c>
      <c r="M340" s="420">
        <f t="shared" ca="1" si="22"/>
        <v>2.2999999999999998</v>
      </c>
      <c r="N340" s="468" t="s">
        <v>52</v>
      </c>
      <c r="O340" s="466" t="s">
        <v>69</v>
      </c>
      <c r="P340" s="343">
        <v>41183</v>
      </c>
      <c r="Q340" s="95">
        <v>41197</v>
      </c>
    </row>
    <row r="341" spans="1:17">
      <c r="A341" s="519" t="s">
        <v>16</v>
      </c>
      <c r="B341" s="467" t="s">
        <v>297</v>
      </c>
      <c r="C341" s="467" t="s">
        <v>1159</v>
      </c>
      <c r="D341" s="551" t="s">
        <v>1160</v>
      </c>
      <c r="E341" s="464" t="s">
        <v>1318</v>
      </c>
      <c r="F341" s="464" t="s">
        <v>1317</v>
      </c>
      <c r="G341" s="468" t="s">
        <v>51</v>
      </c>
      <c r="H341" s="494">
        <v>8858</v>
      </c>
      <c r="I341" s="495">
        <v>19.75</v>
      </c>
      <c r="J341" s="495">
        <v>0</v>
      </c>
      <c r="K341" s="410">
        <v>41306</v>
      </c>
      <c r="L341" s="416">
        <v>41670</v>
      </c>
      <c r="M341" s="420">
        <f t="shared" ca="1" si="22"/>
        <v>2.2999999999999998</v>
      </c>
      <c r="N341" s="468" t="s">
        <v>52</v>
      </c>
      <c r="O341" s="466" t="s">
        <v>1316</v>
      </c>
      <c r="P341" s="343">
        <v>41183</v>
      </c>
      <c r="Q341" s="95">
        <v>41197</v>
      </c>
    </row>
    <row r="342" spans="1:17" ht="61.8">
      <c r="A342" s="519" t="s">
        <v>16</v>
      </c>
      <c r="B342" s="467" t="s">
        <v>193</v>
      </c>
      <c r="C342" s="475" t="s">
        <v>1283</v>
      </c>
      <c r="D342" s="483" t="s">
        <v>1284</v>
      </c>
      <c r="E342" s="534" t="s">
        <v>1285</v>
      </c>
      <c r="F342" s="534" t="s">
        <v>1286</v>
      </c>
      <c r="G342" s="468" t="s">
        <v>51</v>
      </c>
      <c r="H342" s="504">
        <v>13987</v>
      </c>
      <c r="I342" s="481">
        <v>15.5</v>
      </c>
      <c r="J342" s="509" t="s">
        <v>28</v>
      </c>
      <c r="K342" s="410">
        <v>41183</v>
      </c>
      <c r="L342" s="416">
        <v>42582</v>
      </c>
      <c r="M342" s="420">
        <f ca="1">DAYS360(IF(OR(K342="Immediate",K342&lt;TODAY()),TODAY(),K342),L342)/30</f>
        <v>32.299999999999997</v>
      </c>
      <c r="N342" s="411" t="s">
        <v>254</v>
      </c>
      <c r="O342" s="466" t="s">
        <v>1287</v>
      </c>
      <c r="P342" s="343">
        <v>41153</v>
      </c>
      <c r="Q342" s="95">
        <v>41214</v>
      </c>
    </row>
    <row r="343" spans="1:17" ht="27.6">
      <c r="A343" s="405" t="s">
        <v>16</v>
      </c>
      <c r="B343" s="406" t="s">
        <v>1164</v>
      </c>
      <c r="C343" s="406" t="s">
        <v>349</v>
      </c>
      <c r="D343" s="411" t="s">
        <v>1165</v>
      </c>
      <c r="E343" s="408" t="s">
        <v>369</v>
      </c>
      <c r="F343" s="408" t="s">
        <v>1166</v>
      </c>
      <c r="G343" s="425" t="s">
        <v>51</v>
      </c>
      <c r="H343" s="494">
        <v>2792</v>
      </c>
      <c r="I343" s="495">
        <v>21</v>
      </c>
      <c r="J343" s="497" t="s">
        <v>83</v>
      </c>
      <c r="K343" s="410">
        <v>41225</v>
      </c>
      <c r="L343" s="416">
        <v>41699</v>
      </c>
      <c r="M343" s="420">
        <v>15.633333333333333</v>
      </c>
      <c r="N343" s="411" t="s">
        <v>15</v>
      </c>
      <c r="O343" s="430" t="s">
        <v>1167</v>
      </c>
      <c r="P343" s="404">
        <v>40940</v>
      </c>
      <c r="Q343" s="95">
        <v>41214</v>
      </c>
    </row>
    <row r="344" spans="1:17" ht="102.6">
      <c r="A344" s="519" t="s">
        <v>16</v>
      </c>
      <c r="B344" s="502" t="s">
        <v>193</v>
      </c>
      <c r="C344" s="479" t="s">
        <v>1211</v>
      </c>
      <c r="D344" s="482" t="s">
        <v>1280</v>
      </c>
      <c r="E344" s="478" t="s">
        <v>921</v>
      </c>
      <c r="F344" s="505" t="s">
        <v>1281</v>
      </c>
      <c r="G344" s="480" t="s">
        <v>51</v>
      </c>
      <c r="H344" s="508">
        <v>2481</v>
      </c>
      <c r="I344" s="513">
        <v>26</v>
      </c>
      <c r="J344" s="535" t="s">
        <v>83</v>
      </c>
      <c r="K344" s="416">
        <v>41183</v>
      </c>
      <c r="L344" s="416">
        <v>41639</v>
      </c>
      <c r="M344" s="417">
        <f t="shared" ref="M344:M352" ca="1" si="23">DAYS360(IF(OR(K344="Immediate",K344&lt;TODAY()),TODAY(),K344),L344)/30</f>
        <v>1.3</v>
      </c>
      <c r="N344" s="468" t="s">
        <v>22</v>
      </c>
      <c r="O344" s="476" t="s">
        <v>1282</v>
      </c>
      <c r="P344" s="343">
        <v>41153</v>
      </c>
      <c r="Q344" s="95">
        <v>41214</v>
      </c>
    </row>
    <row r="345" spans="1:17" ht="41.4">
      <c r="A345" s="592" t="s">
        <v>16</v>
      </c>
      <c r="B345" s="593" t="s">
        <v>620</v>
      </c>
      <c r="C345" s="599" t="s">
        <v>1327</v>
      </c>
      <c r="D345" s="597" t="s">
        <v>1328</v>
      </c>
      <c r="E345" s="598" t="s">
        <v>921</v>
      </c>
      <c r="F345" s="594" t="s">
        <v>921</v>
      </c>
      <c r="G345" s="597" t="s">
        <v>44</v>
      </c>
      <c r="H345" s="603">
        <v>3572</v>
      </c>
      <c r="I345" s="604">
        <v>29</v>
      </c>
      <c r="J345" s="606" t="s">
        <v>83</v>
      </c>
      <c r="K345" s="596" t="s">
        <v>14</v>
      </c>
      <c r="L345" s="601">
        <v>42886</v>
      </c>
      <c r="M345" s="417">
        <f t="shared" ca="1" si="23"/>
        <v>42.3</v>
      </c>
      <c r="N345" s="597" t="s">
        <v>22</v>
      </c>
      <c r="O345" s="602" t="s">
        <v>1330</v>
      </c>
      <c r="P345" s="343">
        <v>41197</v>
      </c>
      <c r="Q345" s="621">
        <v>41214</v>
      </c>
    </row>
    <row r="346" spans="1:17" ht="31.2">
      <c r="A346" s="592" t="s">
        <v>16</v>
      </c>
      <c r="B346" s="598" t="s">
        <v>620</v>
      </c>
      <c r="C346" s="599" t="s">
        <v>1327</v>
      </c>
      <c r="D346" s="618" t="s">
        <v>1328</v>
      </c>
      <c r="E346" s="598" t="s">
        <v>921</v>
      </c>
      <c r="F346" s="598" t="s">
        <v>921</v>
      </c>
      <c r="G346" s="618" t="s">
        <v>44</v>
      </c>
      <c r="H346" s="611">
        <v>5026</v>
      </c>
      <c r="I346" s="600">
        <v>31</v>
      </c>
      <c r="J346" s="616" t="s">
        <v>83</v>
      </c>
      <c r="K346" s="601" t="s">
        <v>14</v>
      </c>
      <c r="L346" s="601">
        <v>42886</v>
      </c>
      <c r="M346" s="417">
        <f t="shared" ca="1" si="23"/>
        <v>42.3</v>
      </c>
      <c r="N346" s="597" t="s">
        <v>22</v>
      </c>
      <c r="O346" s="602" t="s">
        <v>1329</v>
      </c>
      <c r="P346" s="343">
        <v>41197</v>
      </c>
      <c r="Q346" s="95">
        <v>41214</v>
      </c>
    </row>
    <row r="347" spans="1:17">
      <c r="A347" s="405" t="s">
        <v>16</v>
      </c>
      <c r="B347" s="467" t="s">
        <v>186</v>
      </c>
      <c r="C347" s="467" t="s">
        <v>187</v>
      </c>
      <c r="D347" s="468" t="s">
        <v>188</v>
      </c>
      <c r="E347" s="463" t="s">
        <v>1203</v>
      </c>
      <c r="F347" s="469" t="s">
        <v>1204</v>
      </c>
      <c r="G347" s="468" t="s">
        <v>51</v>
      </c>
      <c r="H347" s="494">
        <v>3995</v>
      </c>
      <c r="I347" s="495">
        <v>22</v>
      </c>
      <c r="J347" s="77" t="s">
        <v>21</v>
      </c>
      <c r="K347" s="410" t="s">
        <v>14</v>
      </c>
      <c r="L347" s="416">
        <v>41699</v>
      </c>
      <c r="M347" s="420">
        <f t="shared" ca="1" si="23"/>
        <v>3.3</v>
      </c>
      <c r="N347" s="465" t="s">
        <v>15</v>
      </c>
      <c r="O347" s="466" t="s">
        <v>1205</v>
      </c>
      <c r="P347" s="343">
        <v>40969</v>
      </c>
      <c r="Q347" s="95">
        <v>41244</v>
      </c>
    </row>
    <row r="348" spans="1:17">
      <c r="A348" s="560" t="s">
        <v>16</v>
      </c>
      <c r="B348" s="561" t="s">
        <v>186</v>
      </c>
      <c r="C348" s="561" t="s">
        <v>187</v>
      </c>
      <c r="D348" s="562" t="s">
        <v>188</v>
      </c>
      <c r="E348" s="563" t="s">
        <v>176</v>
      </c>
      <c r="F348" s="563" t="s">
        <v>1276</v>
      </c>
      <c r="G348" s="562" t="s">
        <v>44</v>
      </c>
      <c r="H348" s="564">
        <v>4072</v>
      </c>
      <c r="I348" s="565">
        <v>22.5</v>
      </c>
      <c r="J348" s="565" t="s">
        <v>21</v>
      </c>
      <c r="K348" s="566">
        <v>41244</v>
      </c>
      <c r="L348" s="567">
        <v>42064</v>
      </c>
      <c r="M348" s="531">
        <f t="shared" ca="1" si="23"/>
        <v>15.3</v>
      </c>
      <c r="N348" s="562" t="s">
        <v>52</v>
      </c>
      <c r="O348" s="568"/>
      <c r="P348" s="343">
        <v>41136</v>
      </c>
      <c r="Q348" s="95">
        <v>41244</v>
      </c>
    </row>
    <row r="349" spans="1:17" ht="82.2">
      <c r="A349" s="519" t="s">
        <v>16</v>
      </c>
      <c r="B349" s="502" t="s">
        <v>193</v>
      </c>
      <c r="C349" s="479" t="s">
        <v>812</v>
      </c>
      <c r="D349" s="482" t="s">
        <v>813</v>
      </c>
      <c r="E349" s="478" t="s">
        <v>236</v>
      </c>
      <c r="F349" s="505" t="s">
        <v>1266</v>
      </c>
      <c r="G349" s="480" t="s">
        <v>44</v>
      </c>
      <c r="H349" s="537">
        <v>3000</v>
      </c>
      <c r="I349" s="536">
        <v>18</v>
      </c>
      <c r="J349" s="616" t="s">
        <v>28</v>
      </c>
      <c r="K349" s="416" t="s">
        <v>14</v>
      </c>
      <c r="L349" s="416">
        <v>41973</v>
      </c>
      <c r="M349" s="420">
        <f t="shared" ca="1" si="23"/>
        <v>12.266666666666667</v>
      </c>
      <c r="N349" s="468" t="s">
        <v>22</v>
      </c>
      <c r="O349" s="476" t="s">
        <v>1338</v>
      </c>
      <c r="P349" s="343">
        <v>41122</v>
      </c>
      <c r="Q349" s="95">
        <v>41275</v>
      </c>
    </row>
    <row r="350" spans="1:17" ht="102.6">
      <c r="A350" s="405" t="s">
        <v>16</v>
      </c>
      <c r="B350" s="528" t="s">
        <v>193</v>
      </c>
      <c r="C350" s="515" t="s">
        <v>764</v>
      </c>
      <c r="D350" s="524" t="s">
        <v>1031</v>
      </c>
      <c r="E350" s="514" t="s">
        <v>1235</v>
      </c>
      <c r="F350" s="514" t="s">
        <v>1234</v>
      </c>
      <c r="G350" s="517" t="s">
        <v>51</v>
      </c>
      <c r="H350" s="611">
        <v>6200</v>
      </c>
      <c r="I350" s="572">
        <v>26</v>
      </c>
      <c r="J350" s="497" t="s">
        <v>83</v>
      </c>
      <c r="K350" s="512" t="s">
        <v>14</v>
      </c>
      <c r="L350" s="416">
        <v>42430</v>
      </c>
      <c r="M350" s="420">
        <f t="shared" ca="1" si="23"/>
        <v>27.3</v>
      </c>
      <c r="N350" s="465" t="s">
        <v>22</v>
      </c>
      <c r="O350" s="476" t="s">
        <v>1233</v>
      </c>
      <c r="P350" s="343">
        <v>41091</v>
      </c>
      <c r="Q350" s="95">
        <v>41275</v>
      </c>
    </row>
    <row r="351" spans="1:17" ht="41.4">
      <c r="A351" s="88" t="s">
        <v>296</v>
      </c>
      <c r="B351" s="437" t="s">
        <v>193</v>
      </c>
      <c r="C351" s="456" t="s">
        <v>733</v>
      </c>
      <c r="D351" s="438" t="s">
        <v>778</v>
      </c>
      <c r="E351" s="413" t="s">
        <v>732</v>
      </c>
      <c r="F351" s="61" t="s">
        <v>779</v>
      </c>
      <c r="G351" s="422" t="s">
        <v>51</v>
      </c>
      <c r="H351" s="447">
        <v>20065</v>
      </c>
      <c r="I351" s="18">
        <v>4.8</v>
      </c>
      <c r="J351" s="495" t="s">
        <v>28</v>
      </c>
      <c r="K351" s="410" t="s">
        <v>14</v>
      </c>
      <c r="L351" s="423">
        <v>42916</v>
      </c>
      <c r="M351" s="417">
        <f t="shared" ca="1" si="23"/>
        <v>43.266666666666666</v>
      </c>
      <c r="N351" s="422" t="s">
        <v>326</v>
      </c>
      <c r="O351" s="418" t="s">
        <v>780</v>
      </c>
      <c r="P351" s="457">
        <v>40422</v>
      </c>
      <c r="Q351" s="95">
        <v>41275</v>
      </c>
    </row>
    <row r="352" spans="1:17" ht="21">
      <c r="A352" s="405" t="s">
        <v>16</v>
      </c>
      <c r="B352" s="406" t="s">
        <v>137</v>
      </c>
      <c r="C352" s="406" t="s">
        <v>338</v>
      </c>
      <c r="D352" s="411" t="s">
        <v>205</v>
      </c>
      <c r="E352" s="408" t="s">
        <v>300</v>
      </c>
      <c r="F352" s="408" t="s">
        <v>1105</v>
      </c>
      <c r="G352" s="411" t="s">
        <v>44</v>
      </c>
      <c r="H352" s="448">
        <v>2021</v>
      </c>
      <c r="I352" s="495">
        <v>15</v>
      </c>
      <c r="J352" s="77" t="s">
        <v>28</v>
      </c>
      <c r="K352" s="410">
        <v>40862</v>
      </c>
      <c r="L352" s="416">
        <v>42825</v>
      </c>
      <c r="M352" s="417">
        <f t="shared" ca="1" si="23"/>
        <v>40.299999999999997</v>
      </c>
      <c r="N352" s="411" t="s">
        <v>52</v>
      </c>
      <c r="O352" s="421" t="s">
        <v>1106</v>
      </c>
      <c r="P352" s="343">
        <v>40831</v>
      </c>
      <c r="Q352" s="95">
        <v>41275</v>
      </c>
    </row>
    <row r="353" spans="1:17">
      <c r="A353" s="405" t="s">
        <v>16</v>
      </c>
      <c r="B353" s="467" t="s">
        <v>1228</v>
      </c>
      <c r="C353" s="475" t="s">
        <v>1227</v>
      </c>
      <c r="D353" s="468" t="s">
        <v>1226</v>
      </c>
      <c r="E353" s="464" t="s">
        <v>1225</v>
      </c>
      <c r="F353" s="464" t="s">
        <v>1224</v>
      </c>
      <c r="G353" s="468" t="s">
        <v>51</v>
      </c>
      <c r="H353" s="504">
        <v>6021</v>
      </c>
      <c r="I353" s="481">
        <v>12.86</v>
      </c>
      <c r="J353" s="509" t="s">
        <v>644</v>
      </c>
      <c r="K353" s="410" t="s">
        <v>14</v>
      </c>
      <c r="L353" s="416">
        <v>41790</v>
      </c>
      <c r="M353" s="420">
        <f t="shared" ref="M353:M369" ca="1" si="24">DAYS360(IF(OR(K353="Immediate",K353&lt;TODAY()),TODAY(),K353),L353)/30</f>
        <v>6.3</v>
      </c>
      <c r="N353" s="468" t="s">
        <v>135</v>
      </c>
      <c r="O353" s="466"/>
      <c r="P353" s="343">
        <v>41091</v>
      </c>
      <c r="Q353" s="95">
        <v>41275</v>
      </c>
    </row>
    <row r="354" spans="1:17" ht="102.6">
      <c r="A354" s="519" t="s">
        <v>16</v>
      </c>
      <c r="B354" s="467" t="s">
        <v>193</v>
      </c>
      <c r="C354" s="475" t="s">
        <v>1288</v>
      </c>
      <c r="D354" s="483" t="s">
        <v>1289</v>
      </c>
      <c r="E354" s="464" t="s">
        <v>1290</v>
      </c>
      <c r="F354" s="534" t="s">
        <v>1029</v>
      </c>
      <c r="G354" s="518" t="s">
        <v>44</v>
      </c>
      <c r="H354" s="595">
        <v>6205</v>
      </c>
      <c r="I354" s="585">
        <v>18</v>
      </c>
      <c r="J354" s="586" t="s">
        <v>83</v>
      </c>
      <c r="K354" s="410">
        <v>41153</v>
      </c>
      <c r="L354" s="410">
        <v>42063</v>
      </c>
      <c r="M354" s="420">
        <f t="shared" ca="1" si="24"/>
        <v>15.2</v>
      </c>
      <c r="N354" s="468" t="s">
        <v>52</v>
      </c>
      <c r="O354" s="466" t="s">
        <v>1291</v>
      </c>
      <c r="P354" s="343">
        <v>41153</v>
      </c>
      <c r="Q354" s="95">
        <v>41306</v>
      </c>
    </row>
    <row r="355" spans="1:17" ht="72">
      <c r="A355" s="519" t="s">
        <v>16</v>
      </c>
      <c r="B355" s="478" t="s">
        <v>193</v>
      </c>
      <c r="C355" s="479" t="s">
        <v>1082</v>
      </c>
      <c r="D355" s="620" t="s">
        <v>1341</v>
      </c>
      <c r="E355" s="478" t="s">
        <v>427</v>
      </c>
      <c r="F355" s="505" t="s">
        <v>1340</v>
      </c>
      <c r="G355" s="480" t="s">
        <v>44</v>
      </c>
      <c r="H355" s="490">
        <v>1430</v>
      </c>
      <c r="I355" s="491">
        <v>19</v>
      </c>
      <c r="J355" s="274" t="s">
        <v>28</v>
      </c>
      <c r="K355" s="416">
        <v>41244</v>
      </c>
      <c r="L355" s="416">
        <v>41578</v>
      </c>
      <c r="M355" s="417">
        <f t="shared" ca="1" si="24"/>
        <v>-0.7</v>
      </c>
      <c r="N355" s="465" t="s">
        <v>22</v>
      </c>
      <c r="O355" s="476" t="s">
        <v>1339</v>
      </c>
      <c r="P355" s="176">
        <v>41214</v>
      </c>
      <c r="Q355" s="95">
        <v>41306</v>
      </c>
    </row>
    <row r="356" spans="1:17" ht="26.4">
      <c r="A356" s="519" t="s">
        <v>16</v>
      </c>
      <c r="B356" s="462" t="s">
        <v>620</v>
      </c>
      <c r="C356" s="511" t="s">
        <v>1243</v>
      </c>
      <c r="D356" s="523" t="s">
        <v>1250</v>
      </c>
      <c r="E356" s="463" t="s">
        <v>1244</v>
      </c>
      <c r="F356" s="463" t="s">
        <v>1245</v>
      </c>
      <c r="G356" s="465" t="s">
        <v>44</v>
      </c>
      <c r="H356" s="525">
        <v>2246</v>
      </c>
      <c r="I356" s="526">
        <v>22</v>
      </c>
      <c r="J356" s="526" t="s">
        <v>83</v>
      </c>
      <c r="K356" s="410" t="s">
        <v>14</v>
      </c>
      <c r="L356" s="521">
        <v>41517</v>
      </c>
      <c r="M356" s="420">
        <f t="shared" ca="1" si="24"/>
        <v>-2.7</v>
      </c>
      <c r="N356" s="465" t="s">
        <v>52</v>
      </c>
      <c r="O356" s="466" t="s">
        <v>1246</v>
      </c>
      <c r="P356" s="343">
        <v>41122</v>
      </c>
      <c r="Q356" s="95">
        <v>41459</v>
      </c>
    </row>
    <row r="357" spans="1:17" ht="31.2">
      <c r="A357" s="519" t="s">
        <v>16</v>
      </c>
      <c r="B357" s="462" t="s">
        <v>620</v>
      </c>
      <c r="C357" s="511" t="s">
        <v>1251</v>
      </c>
      <c r="D357" s="523" t="s">
        <v>1252</v>
      </c>
      <c r="E357" s="463" t="s">
        <v>1253</v>
      </c>
      <c r="F357" s="463" t="s">
        <v>1254</v>
      </c>
      <c r="G357" s="465" t="s">
        <v>51</v>
      </c>
      <c r="H357" s="525">
        <v>3510</v>
      </c>
      <c r="I357" s="526">
        <v>22.5</v>
      </c>
      <c r="J357" s="526" t="s">
        <v>83</v>
      </c>
      <c r="K357" s="410" t="s">
        <v>14</v>
      </c>
      <c r="L357" s="521">
        <v>41486</v>
      </c>
      <c r="M357" s="420">
        <f t="shared" ca="1" si="24"/>
        <v>-3.7</v>
      </c>
      <c r="N357" s="465" t="s">
        <v>43</v>
      </c>
      <c r="O357" s="466" t="s">
        <v>1255</v>
      </c>
      <c r="P357" s="343">
        <v>41122</v>
      </c>
      <c r="Q357" s="95">
        <v>41459</v>
      </c>
    </row>
    <row r="358" spans="1:17">
      <c r="A358" s="522" t="s">
        <v>16</v>
      </c>
      <c r="B358" s="484" t="s">
        <v>671</v>
      </c>
      <c r="C358" s="484" t="s">
        <v>1247</v>
      </c>
      <c r="D358" s="499">
        <v>5123497701</v>
      </c>
      <c r="E358" s="485" t="s">
        <v>498</v>
      </c>
      <c r="F358" s="485" t="s">
        <v>1248</v>
      </c>
      <c r="G358" s="487" t="s">
        <v>43</v>
      </c>
      <c r="H358" s="494">
        <v>2436</v>
      </c>
      <c r="I358" s="495">
        <v>19</v>
      </c>
      <c r="J358" s="495" t="s">
        <v>83</v>
      </c>
      <c r="K358" s="486" t="s">
        <v>14</v>
      </c>
      <c r="L358" s="492">
        <v>41608</v>
      </c>
      <c r="M358" s="420">
        <f t="shared" ca="1" si="24"/>
        <v>0.26666666666666666</v>
      </c>
      <c r="N358" s="487" t="s">
        <v>15</v>
      </c>
      <c r="O358" s="496"/>
      <c r="P358" s="343">
        <v>41105</v>
      </c>
      <c r="Q358" s="95">
        <v>41459</v>
      </c>
    </row>
    <row r="359" spans="1:17" ht="26.4">
      <c r="A359" s="405" t="s">
        <v>16</v>
      </c>
      <c r="B359" s="479" t="s">
        <v>95</v>
      </c>
      <c r="C359" s="502" t="s">
        <v>116</v>
      </c>
      <c r="D359" s="480" t="s">
        <v>114</v>
      </c>
      <c r="E359" s="464" t="s">
        <v>69</v>
      </c>
      <c r="F359" s="464" t="s">
        <v>1179</v>
      </c>
      <c r="G359" s="468" t="s">
        <v>44</v>
      </c>
      <c r="H359" s="603">
        <v>11037</v>
      </c>
      <c r="I359" s="503">
        <v>20</v>
      </c>
      <c r="J359" s="606" t="s">
        <v>45</v>
      </c>
      <c r="K359" s="410" t="s">
        <v>14</v>
      </c>
      <c r="L359" s="294">
        <v>41305</v>
      </c>
      <c r="M359" s="417">
        <f t="shared" ca="1" si="24"/>
        <v>-9.6999999999999993</v>
      </c>
      <c r="N359" s="468" t="s">
        <v>15</v>
      </c>
      <c r="O359" s="466" t="s">
        <v>69</v>
      </c>
      <c r="P359" s="343">
        <v>41061</v>
      </c>
      <c r="Q359" s="95">
        <v>41459</v>
      </c>
    </row>
    <row r="360" spans="1:17" ht="52.8">
      <c r="A360" s="519" t="s">
        <v>16</v>
      </c>
      <c r="B360" s="467" t="s">
        <v>141</v>
      </c>
      <c r="C360" s="467" t="s">
        <v>239</v>
      </c>
      <c r="D360" s="468" t="s">
        <v>142</v>
      </c>
      <c r="E360" s="501" t="s">
        <v>1272</v>
      </c>
      <c r="F360" s="501" t="s">
        <v>1273</v>
      </c>
      <c r="G360" s="468" t="s">
        <v>44</v>
      </c>
      <c r="H360" s="558">
        <v>36339</v>
      </c>
      <c r="I360" s="606" t="s">
        <v>1274</v>
      </c>
      <c r="J360" s="606" t="s">
        <v>1274</v>
      </c>
      <c r="K360" s="410" t="s">
        <v>14</v>
      </c>
      <c r="L360" s="416">
        <v>41306</v>
      </c>
      <c r="M360" s="420">
        <f t="shared" ca="1" si="24"/>
        <v>-9.6999999999999993</v>
      </c>
      <c r="N360" s="558" t="s">
        <v>15</v>
      </c>
      <c r="O360" s="559" t="s">
        <v>1275</v>
      </c>
      <c r="P360" s="343">
        <v>41136</v>
      </c>
      <c r="Q360" s="95">
        <v>41459</v>
      </c>
    </row>
    <row r="361" spans="1:17">
      <c r="A361" s="519" t="s">
        <v>16</v>
      </c>
      <c r="B361" s="462" t="s">
        <v>137</v>
      </c>
      <c r="C361" s="511" t="s">
        <v>139</v>
      </c>
      <c r="D361" s="523">
        <v>478.17110000000002</v>
      </c>
      <c r="E361" s="463"/>
      <c r="F361" s="463" t="s">
        <v>1372</v>
      </c>
      <c r="G361" s="465" t="s">
        <v>43</v>
      </c>
      <c r="H361" s="525">
        <v>1052</v>
      </c>
      <c r="I361" s="526">
        <f>1300/H361*12</f>
        <v>14.828897338403042</v>
      </c>
      <c r="J361" s="526" t="s">
        <v>28</v>
      </c>
      <c r="K361" s="410" t="s">
        <v>14</v>
      </c>
      <c r="L361" s="521">
        <v>41609</v>
      </c>
      <c r="M361" s="420">
        <f t="shared" ca="1" si="24"/>
        <v>0.3</v>
      </c>
      <c r="N361" s="465" t="s">
        <v>22</v>
      </c>
      <c r="O361" s="466"/>
      <c r="P361" s="343"/>
      <c r="Q361" s="95">
        <v>41459</v>
      </c>
    </row>
    <row r="362" spans="1:17">
      <c r="A362" s="553" t="s">
        <v>16</v>
      </c>
      <c r="B362" s="589" t="s">
        <v>1122</v>
      </c>
      <c r="C362" s="553" t="s">
        <v>1121</v>
      </c>
      <c r="D362" s="554" t="s">
        <v>1120</v>
      </c>
      <c r="E362" s="553" t="s">
        <v>1236</v>
      </c>
      <c r="F362" s="553" t="s">
        <v>1237</v>
      </c>
      <c r="G362" s="554" t="s">
        <v>51</v>
      </c>
      <c r="H362" s="557">
        <v>10478</v>
      </c>
      <c r="I362" s="569">
        <v>12</v>
      </c>
      <c r="J362" s="588" t="s">
        <v>45</v>
      </c>
      <c r="K362" s="555">
        <v>41164</v>
      </c>
      <c r="L362" s="555">
        <v>41591</v>
      </c>
      <c r="M362" s="420">
        <f t="shared" ca="1" si="24"/>
        <v>-0.3</v>
      </c>
      <c r="N362" s="554" t="s">
        <v>52</v>
      </c>
      <c r="O362" s="476"/>
      <c r="P362" s="343">
        <v>41122</v>
      </c>
      <c r="Q362" s="95">
        <v>41459</v>
      </c>
    </row>
    <row r="363" spans="1:17">
      <c r="A363" s="519" t="s">
        <v>16</v>
      </c>
      <c r="B363" s="467" t="s">
        <v>1122</v>
      </c>
      <c r="C363" s="467" t="s">
        <v>1121</v>
      </c>
      <c r="D363" s="468" t="s">
        <v>1120</v>
      </c>
      <c r="E363" s="464" t="s">
        <v>236</v>
      </c>
      <c r="F363" s="464" t="s">
        <v>1326</v>
      </c>
      <c r="G363" s="468" t="s">
        <v>44</v>
      </c>
      <c r="H363" s="237">
        <v>10799</v>
      </c>
      <c r="I363" s="587">
        <v>25</v>
      </c>
      <c r="J363" s="77" t="s">
        <v>1325</v>
      </c>
      <c r="K363" s="89" t="s">
        <v>14</v>
      </c>
      <c r="L363" s="416">
        <v>41518</v>
      </c>
      <c r="M363" s="417">
        <f t="shared" ca="1" si="24"/>
        <v>-2.7</v>
      </c>
      <c r="N363" s="468" t="s">
        <v>22</v>
      </c>
      <c r="O363" s="466" t="s">
        <v>1324</v>
      </c>
      <c r="P363" s="343">
        <v>41183</v>
      </c>
      <c r="Q363" s="95">
        <v>41459</v>
      </c>
    </row>
    <row r="364" spans="1:17">
      <c r="A364" s="552" t="s">
        <v>16</v>
      </c>
      <c r="B364" s="467" t="s">
        <v>802</v>
      </c>
      <c r="C364" s="462" t="s">
        <v>1271</v>
      </c>
      <c r="D364" s="468" t="s">
        <v>1057</v>
      </c>
      <c r="E364" s="501" t="s">
        <v>1270</v>
      </c>
      <c r="F364" s="501" t="s">
        <v>1269</v>
      </c>
      <c r="G364" s="468" t="s">
        <v>51</v>
      </c>
      <c r="H364" s="409">
        <v>3822</v>
      </c>
      <c r="I364" s="550">
        <v>22</v>
      </c>
      <c r="J364" s="77" t="s">
        <v>45</v>
      </c>
      <c r="K364" s="410">
        <v>41214</v>
      </c>
      <c r="L364" s="410">
        <v>41486</v>
      </c>
      <c r="M364" s="420">
        <f t="shared" ca="1" si="24"/>
        <v>-3.7</v>
      </c>
      <c r="N364" s="411" t="s">
        <v>254</v>
      </c>
      <c r="O364" s="466"/>
      <c r="P364" s="343">
        <v>41122</v>
      </c>
      <c r="Q364" s="95">
        <v>41459</v>
      </c>
    </row>
    <row r="365" spans="1:17">
      <c r="A365" s="519" t="s">
        <v>16</v>
      </c>
      <c r="B365" s="467" t="s">
        <v>1387</v>
      </c>
      <c r="C365" s="467" t="s">
        <v>94</v>
      </c>
      <c r="D365" s="551" t="s">
        <v>1057</v>
      </c>
      <c r="E365" s="501" t="s">
        <v>1386</v>
      </c>
      <c r="F365" s="501" t="s">
        <v>1385</v>
      </c>
      <c r="G365" s="468" t="s">
        <v>43</v>
      </c>
      <c r="H365" s="622">
        <v>5293</v>
      </c>
      <c r="I365" s="631">
        <v>26.5</v>
      </c>
      <c r="J365" s="77" t="s">
        <v>45</v>
      </c>
      <c r="K365" s="89" t="s">
        <v>14</v>
      </c>
      <c r="L365" s="410">
        <v>41639</v>
      </c>
      <c r="M365" s="420">
        <f t="shared" ca="1" si="24"/>
        <v>1.3</v>
      </c>
      <c r="N365" s="465" t="s">
        <v>22</v>
      </c>
      <c r="O365" s="466"/>
      <c r="P365" s="343">
        <v>41306</v>
      </c>
      <c r="Q365" s="95">
        <v>41459</v>
      </c>
    </row>
    <row r="366" spans="1:17" ht="82.2">
      <c r="A366" s="552" t="s">
        <v>296</v>
      </c>
      <c r="B366" s="514" t="s">
        <v>193</v>
      </c>
      <c r="C366" s="528" t="s">
        <v>1357</v>
      </c>
      <c r="D366" s="628" t="s">
        <v>1358</v>
      </c>
      <c r="E366" s="514" t="s">
        <v>1359</v>
      </c>
      <c r="F366" s="514" t="s">
        <v>1360</v>
      </c>
      <c r="G366" s="517" t="s">
        <v>51</v>
      </c>
      <c r="H366" s="490">
        <v>1000</v>
      </c>
      <c r="I366" s="491" t="s">
        <v>1361</v>
      </c>
      <c r="J366" s="497" t="s">
        <v>1361</v>
      </c>
      <c r="K366" s="416" t="s">
        <v>14</v>
      </c>
      <c r="L366" s="416">
        <v>41486</v>
      </c>
      <c r="M366" s="417">
        <f t="shared" ca="1" si="24"/>
        <v>-3.7</v>
      </c>
      <c r="N366" s="465" t="s">
        <v>106</v>
      </c>
      <c r="O366" s="476" t="s">
        <v>1362</v>
      </c>
      <c r="P366" s="343">
        <v>41275</v>
      </c>
      <c r="Q366" s="95">
        <v>41459</v>
      </c>
    </row>
    <row r="367" spans="1:17" ht="123">
      <c r="A367" s="519" t="s">
        <v>16</v>
      </c>
      <c r="B367" s="462" t="s">
        <v>193</v>
      </c>
      <c r="C367" s="511" t="s">
        <v>1077</v>
      </c>
      <c r="D367" s="629" t="s">
        <v>1363</v>
      </c>
      <c r="E367" s="463" t="s">
        <v>1364</v>
      </c>
      <c r="F367" s="463" t="s">
        <v>1365</v>
      </c>
      <c r="G367" s="465" t="s">
        <v>44</v>
      </c>
      <c r="H367" s="622">
        <v>14610</v>
      </c>
      <c r="I367" s="625">
        <v>23</v>
      </c>
      <c r="J367" s="495" t="s">
        <v>83</v>
      </c>
      <c r="K367" s="410">
        <v>41275</v>
      </c>
      <c r="L367" s="416">
        <v>41640</v>
      </c>
      <c r="M367" s="417">
        <f t="shared" ca="1" si="24"/>
        <v>1.3</v>
      </c>
      <c r="N367" s="465" t="s">
        <v>52</v>
      </c>
      <c r="O367" s="466" t="s">
        <v>1366</v>
      </c>
      <c r="P367" s="343">
        <v>41275</v>
      </c>
      <c r="Q367" s="95">
        <v>41459</v>
      </c>
    </row>
    <row r="368" spans="1:17">
      <c r="A368" s="405" t="s">
        <v>16</v>
      </c>
      <c r="B368" s="445" t="s">
        <v>583</v>
      </c>
      <c r="C368" s="461" t="s">
        <v>584</v>
      </c>
      <c r="D368" s="446">
        <v>9409976</v>
      </c>
      <c r="E368" s="445" t="s">
        <v>545</v>
      </c>
      <c r="F368" s="445" t="s">
        <v>585</v>
      </c>
      <c r="G368" s="439" t="s">
        <v>43</v>
      </c>
      <c r="H368" s="66">
        <v>5095</v>
      </c>
      <c r="I368" s="18">
        <v>21.5</v>
      </c>
      <c r="J368" s="495" t="s">
        <v>45</v>
      </c>
      <c r="K368" s="89" t="s">
        <v>14</v>
      </c>
      <c r="L368" s="98">
        <v>41394</v>
      </c>
      <c r="M368" s="417">
        <f t="shared" ca="1" si="24"/>
        <v>-6.7333333333333334</v>
      </c>
      <c r="N368" s="439" t="s">
        <v>15</v>
      </c>
      <c r="O368" s="461" t="s">
        <v>69</v>
      </c>
      <c r="P368" s="457">
        <v>39995</v>
      </c>
      <c r="Q368" s="95">
        <v>41459</v>
      </c>
    </row>
    <row r="369" spans="1:17">
      <c r="A369" s="405" t="s">
        <v>16</v>
      </c>
      <c r="B369" s="462" t="s">
        <v>73</v>
      </c>
      <c r="C369" s="462" t="s">
        <v>741</v>
      </c>
      <c r="D369" s="465" t="s">
        <v>75</v>
      </c>
      <c r="E369" s="463" t="s">
        <v>1198</v>
      </c>
      <c r="F369" s="463" t="s">
        <v>1199</v>
      </c>
      <c r="G369" s="468" t="s">
        <v>44</v>
      </c>
      <c r="H369" s="273">
        <v>6665</v>
      </c>
      <c r="I369" s="495">
        <v>18.5</v>
      </c>
      <c r="J369" s="497" t="s">
        <v>83</v>
      </c>
      <c r="K369" s="410" t="s">
        <v>14</v>
      </c>
      <c r="L369" s="416">
        <v>41639</v>
      </c>
      <c r="M369" s="420">
        <f t="shared" ca="1" si="24"/>
        <v>1.3</v>
      </c>
      <c r="N369" s="465" t="s">
        <v>52</v>
      </c>
      <c r="O369" s="466" t="s">
        <v>69</v>
      </c>
      <c r="P369" s="343">
        <v>40969</v>
      </c>
      <c r="Q369" s="95">
        <v>41459</v>
      </c>
    </row>
    <row r="370" spans="1:17">
      <c r="A370" s="624" t="s">
        <v>16</v>
      </c>
      <c r="B370" s="445" t="s">
        <v>802</v>
      </c>
      <c r="C370" s="414" t="s">
        <v>1346</v>
      </c>
      <c r="D370" s="438" t="s">
        <v>1347</v>
      </c>
      <c r="E370" s="434" t="s">
        <v>1348</v>
      </c>
      <c r="F370" s="434" t="s">
        <v>1349</v>
      </c>
      <c r="G370" s="439" t="s">
        <v>44</v>
      </c>
      <c r="H370" s="348">
        <v>4189</v>
      </c>
      <c r="I370" s="18">
        <v>21</v>
      </c>
      <c r="J370" s="18" t="s">
        <v>28</v>
      </c>
      <c r="K370" s="521" t="s">
        <v>14</v>
      </c>
      <c r="L370" s="623">
        <v>43281</v>
      </c>
      <c r="M370" s="417">
        <f t="shared" ref="M370:M378" ca="1" si="25">DAYS360(IF(OR(K370="Immediate",K370&lt;TODAY()),TODAY(),K370),L370)/30</f>
        <v>55.266666666666666</v>
      </c>
      <c r="N370" s="90" t="s">
        <v>15</v>
      </c>
      <c r="O370" s="433"/>
      <c r="P370" s="457">
        <v>41228</v>
      </c>
      <c r="Q370" s="95">
        <v>41459</v>
      </c>
    </row>
    <row r="371" spans="1:17" ht="102.6">
      <c r="A371" s="519" t="s">
        <v>66</v>
      </c>
      <c r="B371" s="467" t="s">
        <v>1265</v>
      </c>
      <c r="C371" s="475" t="s">
        <v>1264</v>
      </c>
      <c r="D371" s="483" t="s">
        <v>1263</v>
      </c>
      <c r="E371" s="464" t="s">
        <v>1262</v>
      </c>
      <c r="F371" s="534" t="s">
        <v>1261</v>
      </c>
      <c r="G371" s="468" t="s">
        <v>51</v>
      </c>
      <c r="H371" s="603">
        <v>2000</v>
      </c>
      <c r="I371" s="533">
        <v>7.8</v>
      </c>
      <c r="J371" s="606" t="s">
        <v>28</v>
      </c>
      <c r="K371" s="410" t="s">
        <v>14</v>
      </c>
      <c r="L371" s="416">
        <v>42063</v>
      </c>
      <c r="M371" s="420">
        <f t="shared" ca="1" si="25"/>
        <v>15.2</v>
      </c>
      <c r="N371" s="468" t="s">
        <v>52</v>
      </c>
      <c r="O371" s="466" t="s">
        <v>1260</v>
      </c>
      <c r="P371" s="343">
        <v>41122</v>
      </c>
      <c r="Q371" s="95">
        <v>41459</v>
      </c>
    </row>
    <row r="372" spans="1:17" ht="163.80000000000001">
      <c r="A372" s="405" t="s">
        <v>16</v>
      </c>
      <c r="B372" s="467" t="s">
        <v>193</v>
      </c>
      <c r="C372" s="475" t="s">
        <v>1211</v>
      </c>
      <c r="D372" s="483" t="s">
        <v>1210</v>
      </c>
      <c r="E372" s="464" t="s">
        <v>85</v>
      </c>
      <c r="F372" s="464" t="s">
        <v>1209</v>
      </c>
      <c r="G372" s="468" t="s">
        <v>43</v>
      </c>
      <c r="H372" s="273">
        <v>2805</v>
      </c>
      <c r="I372" s="258">
        <v>19.5</v>
      </c>
      <c r="J372" s="497" t="s">
        <v>83</v>
      </c>
      <c r="K372" s="410" t="s">
        <v>14</v>
      </c>
      <c r="L372" s="416">
        <v>41698</v>
      </c>
      <c r="M372" s="420">
        <f t="shared" ca="1" si="25"/>
        <v>3.2</v>
      </c>
      <c r="N372" s="468" t="s">
        <v>52</v>
      </c>
      <c r="O372" s="466" t="s">
        <v>1208</v>
      </c>
      <c r="P372" s="343">
        <v>41014</v>
      </c>
      <c r="Q372" s="95">
        <v>41459</v>
      </c>
    </row>
    <row r="373" spans="1:17" ht="82.2">
      <c r="A373" s="519" t="s">
        <v>16</v>
      </c>
      <c r="B373" s="478" t="s">
        <v>193</v>
      </c>
      <c r="C373" s="479" t="s">
        <v>1376</v>
      </c>
      <c r="D373" s="482" t="s">
        <v>1375</v>
      </c>
      <c r="E373" s="478" t="s">
        <v>303</v>
      </c>
      <c r="F373" s="478" t="s">
        <v>1374</v>
      </c>
      <c r="G373" s="480" t="s">
        <v>44</v>
      </c>
      <c r="H373" s="627">
        <v>4080</v>
      </c>
      <c r="I373" s="626">
        <v>15</v>
      </c>
      <c r="J373" s="274" t="s">
        <v>28</v>
      </c>
      <c r="K373" s="416" t="s">
        <v>14</v>
      </c>
      <c r="L373" s="416">
        <v>41791</v>
      </c>
      <c r="M373" s="420">
        <f t="shared" ca="1" si="25"/>
        <v>6.3</v>
      </c>
      <c r="N373" s="468" t="s">
        <v>43</v>
      </c>
      <c r="O373" s="476" t="s">
        <v>1373</v>
      </c>
      <c r="P373" s="343">
        <v>41306</v>
      </c>
      <c r="Q373" s="95">
        <v>41459</v>
      </c>
    </row>
    <row r="374" spans="1:17" ht="72">
      <c r="A374" s="405" t="s">
        <v>16</v>
      </c>
      <c r="B374" s="502" t="s">
        <v>193</v>
      </c>
      <c r="C374" s="479" t="s">
        <v>1216</v>
      </c>
      <c r="D374" s="482" t="s">
        <v>1215</v>
      </c>
      <c r="E374" s="478" t="s">
        <v>1214</v>
      </c>
      <c r="F374" s="478" t="s">
        <v>1213</v>
      </c>
      <c r="G374" s="480" t="s">
        <v>51</v>
      </c>
      <c r="H374" s="477">
        <v>4568</v>
      </c>
      <c r="I374" s="257">
        <v>25</v>
      </c>
      <c r="J374" s="497" t="s">
        <v>83</v>
      </c>
      <c r="K374" s="416" t="s">
        <v>14</v>
      </c>
      <c r="L374" s="416">
        <v>42247</v>
      </c>
      <c r="M374" s="417">
        <f t="shared" ca="1" si="25"/>
        <v>21.3</v>
      </c>
      <c r="N374" s="468" t="s">
        <v>22</v>
      </c>
      <c r="O374" s="476" t="s">
        <v>1212</v>
      </c>
      <c r="P374" s="343">
        <v>41014</v>
      </c>
      <c r="Q374" s="95">
        <v>41459</v>
      </c>
    </row>
    <row r="375" spans="1:17" ht="15">
      <c r="A375" s="552" t="s">
        <v>16</v>
      </c>
      <c r="B375" s="581" t="s">
        <v>30</v>
      </c>
      <c r="C375" s="517" t="s">
        <v>1314</v>
      </c>
      <c r="D375" s="517" t="s">
        <v>1315</v>
      </c>
      <c r="E375" s="514" t="s">
        <v>445</v>
      </c>
      <c r="F375" s="514" t="s">
        <v>446</v>
      </c>
      <c r="G375" s="517" t="s">
        <v>51</v>
      </c>
      <c r="H375" s="490">
        <v>16400</v>
      </c>
      <c r="I375" s="584">
        <v>15</v>
      </c>
      <c r="J375" s="583" t="s">
        <v>83</v>
      </c>
      <c r="K375" s="521" t="s">
        <v>14</v>
      </c>
      <c r="L375" s="521">
        <v>41760</v>
      </c>
      <c r="M375" s="582">
        <f t="shared" ca="1" si="25"/>
        <v>5.3</v>
      </c>
      <c r="N375" s="465" t="s">
        <v>326</v>
      </c>
      <c r="O375" s="579"/>
      <c r="P375" s="343">
        <v>41183</v>
      </c>
      <c r="Q375" s="95">
        <v>41470</v>
      </c>
    </row>
    <row r="376" spans="1:17">
      <c r="A376" s="552" t="s">
        <v>16</v>
      </c>
      <c r="B376" s="581" t="s">
        <v>30</v>
      </c>
      <c r="C376" s="517" t="s">
        <v>1314</v>
      </c>
      <c r="D376" s="517" t="s">
        <v>1315</v>
      </c>
      <c r="E376" s="514" t="s">
        <v>1337</v>
      </c>
      <c r="F376" s="514" t="s">
        <v>1336</v>
      </c>
      <c r="G376" s="517" t="s">
        <v>51</v>
      </c>
      <c r="H376" s="614">
        <v>1380</v>
      </c>
      <c r="I376" s="530">
        <v>18</v>
      </c>
      <c r="J376" s="532" t="s">
        <v>83</v>
      </c>
      <c r="K376" s="521" t="s">
        <v>14</v>
      </c>
      <c r="L376" s="521">
        <v>41943</v>
      </c>
      <c r="M376" s="582">
        <f t="shared" ca="1" si="25"/>
        <v>11.3</v>
      </c>
      <c r="N376" s="517" t="s">
        <v>15</v>
      </c>
      <c r="O376" s="617"/>
      <c r="P376" s="440">
        <v>41197</v>
      </c>
      <c r="Q376" s="95">
        <v>41470</v>
      </c>
    </row>
    <row r="377" spans="1:17" ht="52.8">
      <c r="A377" s="519" t="s">
        <v>16</v>
      </c>
      <c r="B377" s="502" t="s">
        <v>141</v>
      </c>
      <c r="C377" s="502" t="s">
        <v>1294</v>
      </c>
      <c r="D377" s="480" t="s">
        <v>142</v>
      </c>
      <c r="E377" s="478" t="s">
        <v>346</v>
      </c>
      <c r="F377" s="478" t="s">
        <v>1293</v>
      </c>
      <c r="G377" s="480" t="s">
        <v>44</v>
      </c>
      <c r="H377" s="490">
        <v>6523</v>
      </c>
      <c r="I377" s="573">
        <v>16</v>
      </c>
      <c r="J377" s="238" t="s">
        <v>191</v>
      </c>
      <c r="K377" s="416" t="s">
        <v>14</v>
      </c>
      <c r="L377" s="416">
        <v>42309</v>
      </c>
      <c r="M377" s="420">
        <f t="shared" ca="1" si="25"/>
        <v>23.3</v>
      </c>
      <c r="N377" s="480" t="s">
        <v>22</v>
      </c>
      <c r="O377" s="483" t="s">
        <v>1292</v>
      </c>
      <c r="P377" s="343">
        <v>41153</v>
      </c>
      <c r="Q377" s="95">
        <v>41470</v>
      </c>
    </row>
    <row r="378" spans="1:17" ht="51.6">
      <c r="A378" s="405" t="s">
        <v>16</v>
      </c>
      <c r="B378" s="467" t="s">
        <v>141</v>
      </c>
      <c r="C378" s="467" t="s">
        <v>1152</v>
      </c>
      <c r="D378" s="468" t="s">
        <v>142</v>
      </c>
      <c r="E378" s="501" t="s">
        <v>62</v>
      </c>
      <c r="F378" s="501" t="s">
        <v>58</v>
      </c>
      <c r="G378" s="468" t="s">
        <v>44</v>
      </c>
      <c r="H378" s="595">
        <v>16765</v>
      </c>
      <c r="I378" s="605">
        <v>30</v>
      </c>
      <c r="J378" s="606" t="s">
        <v>191</v>
      </c>
      <c r="K378" s="410" t="s">
        <v>14</v>
      </c>
      <c r="L378" s="410">
        <v>43555</v>
      </c>
      <c r="M378" s="420">
        <f t="shared" ca="1" si="25"/>
        <v>64.3</v>
      </c>
      <c r="N378" s="468" t="s">
        <v>22</v>
      </c>
      <c r="O378" s="476" t="s">
        <v>1277</v>
      </c>
      <c r="P378" s="343">
        <v>41091</v>
      </c>
      <c r="Q378" s="95">
        <v>41470</v>
      </c>
    </row>
    <row r="379" spans="1:17">
      <c r="A379" s="519" t="s">
        <v>16</v>
      </c>
      <c r="B379" s="467" t="s">
        <v>73</v>
      </c>
      <c r="C379" s="467" t="s">
        <v>288</v>
      </c>
      <c r="D379" s="468" t="s">
        <v>1150</v>
      </c>
      <c r="E379" s="501" t="s">
        <v>409</v>
      </c>
      <c r="F379" s="501" t="s">
        <v>1306</v>
      </c>
      <c r="G379" s="665" t="s">
        <v>51</v>
      </c>
      <c r="H379" s="603">
        <v>1896</v>
      </c>
      <c r="I379" s="586">
        <v>23</v>
      </c>
      <c r="J379" s="606" t="s">
        <v>83</v>
      </c>
      <c r="K379" s="410" t="s">
        <v>14</v>
      </c>
      <c r="L379" s="410">
        <v>41698</v>
      </c>
      <c r="M379" s="420">
        <f t="shared" ref="M379:M386" ca="1" si="26">DAYS360(IF(OR(K379="Immediate",K379&lt;TODAY()),TODAY(),K379),L379)/30</f>
        <v>3.2</v>
      </c>
      <c r="N379" s="468" t="s">
        <v>52</v>
      </c>
      <c r="O379" s="466"/>
      <c r="P379" s="343">
        <v>41183</v>
      </c>
      <c r="Q379" s="95">
        <v>41501</v>
      </c>
    </row>
    <row r="380" spans="1:17" ht="31.2">
      <c r="A380" s="630" t="s">
        <v>16</v>
      </c>
      <c r="B380" s="514" t="s">
        <v>73</v>
      </c>
      <c r="C380" s="528" t="s">
        <v>284</v>
      </c>
      <c r="D380" s="517" t="s">
        <v>285</v>
      </c>
      <c r="E380" s="514" t="s">
        <v>1369</v>
      </c>
      <c r="F380" s="514" t="s">
        <v>1368</v>
      </c>
      <c r="G380" s="670" t="s">
        <v>43</v>
      </c>
      <c r="H380" s="627">
        <v>3677</v>
      </c>
      <c r="I380" s="626">
        <v>18.3</v>
      </c>
      <c r="J380" s="18" t="s">
        <v>191</v>
      </c>
      <c r="K380" s="416">
        <v>41395</v>
      </c>
      <c r="L380" s="416">
        <v>42460</v>
      </c>
      <c r="M380" s="420">
        <f t="shared" ca="1" si="26"/>
        <v>28.3</v>
      </c>
      <c r="N380" s="517" t="s">
        <v>22</v>
      </c>
      <c r="O380" s="476" t="s">
        <v>1367</v>
      </c>
      <c r="P380" s="343">
        <v>41275</v>
      </c>
      <c r="Q380" s="95">
        <v>41501</v>
      </c>
    </row>
    <row r="381" spans="1:17" ht="21">
      <c r="A381" s="405" t="s">
        <v>16</v>
      </c>
      <c r="B381" s="437" t="s">
        <v>73</v>
      </c>
      <c r="C381" s="435" t="s">
        <v>1140</v>
      </c>
      <c r="D381" s="90" t="s">
        <v>75</v>
      </c>
      <c r="E381" s="460" t="s">
        <v>236</v>
      </c>
      <c r="F381" s="450" t="s">
        <v>1067</v>
      </c>
      <c r="G381" s="656" t="s">
        <v>44</v>
      </c>
      <c r="H381" s="448">
        <v>5714</v>
      </c>
      <c r="I381" s="495">
        <v>20</v>
      </c>
      <c r="J381" s="497" t="s">
        <v>28</v>
      </c>
      <c r="K381" s="410" t="s">
        <v>14</v>
      </c>
      <c r="L381" s="89">
        <v>41698</v>
      </c>
      <c r="M381" s="417">
        <f t="shared" ca="1" si="26"/>
        <v>3.2</v>
      </c>
      <c r="N381" s="90" t="s">
        <v>22</v>
      </c>
      <c r="O381" s="428" t="s">
        <v>1141</v>
      </c>
      <c r="P381" s="457">
        <v>40878</v>
      </c>
      <c r="Q381" s="95">
        <v>41501</v>
      </c>
    </row>
    <row r="382" spans="1:17">
      <c r="A382" s="519" t="s">
        <v>16</v>
      </c>
      <c r="B382" s="467" t="s">
        <v>73</v>
      </c>
      <c r="C382" s="467" t="s">
        <v>288</v>
      </c>
      <c r="D382" s="468" t="s">
        <v>75</v>
      </c>
      <c r="E382" s="464"/>
      <c r="F382" s="501" t="s">
        <v>1342</v>
      </c>
      <c r="G382" s="665" t="s">
        <v>51</v>
      </c>
      <c r="H382" s="494">
        <v>6021</v>
      </c>
      <c r="I382" s="77">
        <v>12.5</v>
      </c>
      <c r="J382" s="495" t="s">
        <v>83</v>
      </c>
      <c r="K382" s="410" t="s">
        <v>14</v>
      </c>
      <c r="L382" s="410">
        <v>41790</v>
      </c>
      <c r="M382" s="420">
        <f t="shared" ca="1" si="26"/>
        <v>6.3</v>
      </c>
      <c r="N382" s="465" t="s">
        <v>135</v>
      </c>
      <c r="O382" s="466"/>
      <c r="P382" s="343">
        <v>41214</v>
      </c>
      <c r="Q382" s="95">
        <v>41501</v>
      </c>
    </row>
    <row r="383" spans="1:17">
      <c r="A383" s="552" t="s">
        <v>16</v>
      </c>
      <c r="B383" s="462" t="s">
        <v>73</v>
      </c>
      <c r="C383" s="462" t="s">
        <v>875</v>
      </c>
      <c r="D383" s="465" t="s">
        <v>1150</v>
      </c>
      <c r="E383" s="469" t="s">
        <v>1371</v>
      </c>
      <c r="F383" s="469" t="s">
        <v>1370</v>
      </c>
      <c r="G383" s="662" t="s">
        <v>44</v>
      </c>
      <c r="H383" s="622">
        <v>20240</v>
      </c>
      <c r="I383" s="625">
        <v>24</v>
      </c>
      <c r="J383" s="495" t="s">
        <v>83</v>
      </c>
      <c r="K383" s="89" t="s">
        <v>14</v>
      </c>
      <c r="L383" s="410">
        <v>42522</v>
      </c>
      <c r="M383" s="420">
        <f t="shared" ca="1" si="26"/>
        <v>30.3</v>
      </c>
      <c r="N383" s="465" t="s">
        <v>52</v>
      </c>
      <c r="O383" s="466"/>
      <c r="P383" s="343">
        <v>41275</v>
      </c>
      <c r="Q383" s="95">
        <v>41501</v>
      </c>
    </row>
    <row r="384" spans="1:17" ht="31.2">
      <c r="A384" s="519" t="s">
        <v>296</v>
      </c>
      <c r="B384" s="467" t="s">
        <v>73</v>
      </c>
      <c r="C384" s="467" t="s">
        <v>1323</v>
      </c>
      <c r="D384" s="468" t="s">
        <v>1322</v>
      </c>
      <c r="E384" s="501" t="s">
        <v>1321</v>
      </c>
      <c r="F384" s="501" t="s">
        <v>1320</v>
      </c>
      <c r="G384" s="662" t="s">
        <v>44</v>
      </c>
      <c r="H384" s="494">
        <v>39615</v>
      </c>
      <c r="I384" s="77" t="s">
        <v>67</v>
      </c>
      <c r="J384" s="77" t="s">
        <v>67</v>
      </c>
      <c r="K384" s="410" t="s">
        <v>14</v>
      </c>
      <c r="L384" s="410">
        <v>42582</v>
      </c>
      <c r="M384" s="417">
        <f t="shared" ca="1" si="26"/>
        <v>32.299999999999997</v>
      </c>
      <c r="N384" s="468" t="s">
        <v>326</v>
      </c>
      <c r="O384" s="466" t="s">
        <v>1319</v>
      </c>
      <c r="P384" s="343">
        <v>41183</v>
      </c>
      <c r="Q384" s="95">
        <v>41501</v>
      </c>
    </row>
    <row r="385" spans="1:17">
      <c r="A385" s="693" t="s">
        <v>16</v>
      </c>
      <c r="B385" s="689" t="s">
        <v>1465</v>
      </c>
      <c r="C385" s="690" t="s">
        <v>1469</v>
      </c>
      <c r="D385" s="691" t="s">
        <v>1470</v>
      </c>
      <c r="E385" s="689" t="s">
        <v>1471</v>
      </c>
      <c r="F385" s="689" t="s">
        <v>1472</v>
      </c>
      <c r="G385" s="696"/>
      <c r="H385" s="712">
        <v>10600</v>
      </c>
      <c r="I385" s="685"/>
      <c r="J385" s="714"/>
      <c r="K385" s="688" t="s">
        <v>14</v>
      </c>
      <c r="L385" s="686">
        <v>41456</v>
      </c>
      <c r="M385" s="651">
        <f t="shared" ca="1" si="26"/>
        <v>-4.7</v>
      </c>
      <c r="N385" s="692" t="s">
        <v>254</v>
      </c>
      <c r="O385" s="687"/>
      <c r="P385" s="674">
        <v>41470</v>
      </c>
      <c r="Q385" s="95">
        <v>41501</v>
      </c>
    </row>
    <row r="386" spans="1:17" ht="82.2">
      <c r="A386" s="87" t="s">
        <v>66</v>
      </c>
      <c r="B386" s="437" t="s">
        <v>193</v>
      </c>
      <c r="C386" s="437" t="s">
        <v>1357</v>
      </c>
      <c r="D386" s="516" t="s">
        <v>1452</v>
      </c>
      <c r="E386" s="450" t="s">
        <v>1359</v>
      </c>
      <c r="F386" s="433" t="s">
        <v>1451</v>
      </c>
      <c r="G386" s="697" t="s">
        <v>51</v>
      </c>
      <c r="H386" s="725">
        <v>10000</v>
      </c>
      <c r="I386" s="643" t="s">
        <v>1361</v>
      </c>
      <c r="J386" s="717"/>
      <c r="K386" s="657" t="s">
        <v>14</v>
      </c>
      <c r="L386" s="648">
        <v>41486</v>
      </c>
      <c r="M386" s="653">
        <f t="shared" ca="1" si="26"/>
        <v>-3.7</v>
      </c>
      <c r="N386" s="90" t="s">
        <v>106</v>
      </c>
      <c r="O386" s="654" t="s">
        <v>1450</v>
      </c>
      <c r="P386" s="343"/>
    </row>
    <row r="387" spans="1:17">
      <c r="A387" s="684" t="s">
        <v>16</v>
      </c>
      <c r="B387" s="675" t="s">
        <v>141</v>
      </c>
      <c r="C387" s="675" t="s">
        <v>1463</v>
      </c>
      <c r="D387" s="676">
        <v>5124742411</v>
      </c>
      <c r="E387" s="677" t="s">
        <v>316</v>
      </c>
      <c r="F387" s="677" t="s">
        <v>1464</v>
      </c>
      <c r="G387" s="679" t="s">
        <v>44</v>
      </c>
      <c r="H387" s="682">
        <v>1630</v>
      </c>
      <c r="I387" s="717">
        <v>23</v>
      </c>
      <c r="J387" s="683" t="s">
        <v>28</v>
      </c>
      <c r="K387" s="678" t="s">
        <v>14</v>
      </c>
      <c r="L387" s="680">
        <v>41944</v>
      </c>
      <c r="M387" s="651">
        <f ca="1">DAYS360(IF(OR(K387="Immediate",K387&lt;TODAY()),TODAY(),K387),L387)/30</f>
        <v>11.3</v>
      </c>
      <c r="N387" s="679" t="s">
        <v>22</v>
      </c>
      <c r="O387" s="681" t="s">
        <v>69</v>
      </c>
      <c r="P387" s="398">
        <v>41470</v>
      </c>
      <c r="Q387" s="95">
        <v>41518</v>
      </c>
    </row>
    <row r="388" spans="1:17" ht="15">
      <c r="A388" s="671" t="s">
        <v>16</v>
      </c>
      <c r="B388" s="581" t="s">
        <v>30</v>
      </c>
      <c r="C388" s="662" t="s">
        <v>1308</v>
      </c>
      <c r="D388" s="662" t="s">
        <v>1309</v>
      </c>
      <c r="E388" s="669" t="s">
        <v>1312</v>
      </c>
      <c r="F388" s="669" t="s">
        <v>1313</v>
      </c>
      <c r="G388" s="670" t="s">
        <v>44</v>
      </c>
      <c r="H388" s="735">
        <v>12322</v>
      </c>
      <c r="I388" s="736"/>
      <c r="J388" s="583"/>
      <c r="K388" s="655" t="s">
        <v>14</v>
      </c>
      <c r="L388" s="655">
        <v>42430</v>
      </c>
      <c r="M388" s="660">
        <f ca="1">DAYS360(IF(OR(K388="Immediate",K388&lt;TODAY()),TODAY(),K388),L388)/30</f>
        <v>27.3</v>
      </c>
      <c r="N388" s="670" t="s">
        <v>52</v>
      </c>
      <c r="O388" s="579"/>
      <c r="P388" s="661">
        <v>41183</v>
      </c>
      <c r="Q388" s="95">
        <v>41518</v>
      </c>
    </row>
    <row r="389" spans="1:17" ht="41.4">
      <c r="A389" s="645" t="s">
        <v>16</v>
      </c>
      <c r="B389" s="664" t="s">
        <v>1402</v>
      </c>
      <c r="C389" s="646" t="s">
        <v>1384</v>
      </c>
      <c r="D389" s="649" t="s">
        <v>1405</v>
      </c>
      <c r="E389" s="647" t="s">
        <v>218</v>
      </c>
      <c r="F389" s="647" t="s">
        <v>1404</v>
      </c>
      <c r="G389" s="649" t="s">
        <v>44</v>
      </c>
      <c r="H389" s="682">
        <v>2500</v>
      </c>
      <c r="I389" s="683" t="s">
        <v>622</v>
      </c>
      <c r="J389" s="709"/>
      <c r="K389" s="648" t="s">
        <v>14</v>
      </c>
      <c r="L389" s="648">
        <v>42552</v>
      </c>
      <c r="M389" s="547">
        <f ca="1">DAYS360(IF(OR(K389="Immediate",K389&lt;TODAY()),TODAY(),K389),L389)/30</f>
        <v>31.3</v>
      </c>
      <c r="N389" s="649" t="s">
        <v>52</v>
      </c>
      <c r="O389" s="654" t="s">
        <v>1403</v>
      </c>
      <c r="P389" s="661">
        <v>41459</v>
      </c>
      <c r="Q389" s="95">
        <v>41532</v>
      </c>
    </row>
    <row r="390" spans="1:17">
      <c r="A390" s="684" t="s">
        <v>16</v>
      </c>
      <c r="B390" s="664" t="s">
        <v>1402</v>
      </c>
      <c r="C390" s="664" t="s">
        <v>1384</v>
      </c>
      <c r="D390" s="665" t="s">
        <v>1383</v>
      </c>
      <c r="E390" s="668" t="s">
        <v>638</v>
      </c>
      <c r="F390" s="668" t="s">
        <v>638</v>
      </c>
      <c r="G390" s="665" t="s">
        <v>44</v>
      </c>
      <c r="H390" s="672">
        <v>6551</v>
      </c>
      <c r="I390" s="673">
        <v>18</v>
      </c>
      <c r="J390" s="658" t="s">
        <v>28</v>
      </c>
      <c r="K390" s="648">
        <v>41456</v>
      </c>
      <c r="L390" s="648">
        <v>41834</v>
      </c>
      <c r="M390" s="653">
        <f ca="1">DAYS360(IF(OR(K390="Immediate",K390&lt;TODAY()),TODAY(),K390),L390)/30</f>
        <v>7.7333333333333334</v>
      </c>
      <c r="N390" s="665" t="s">
        <v>22</v>
      </c>
      <c r="O390" s="663"/>
      <c r="P390" s="661">
        <v>41306</v>
      </c>
      <c r="Q390" s="95">
        <v>41532</v>
      </c>
    </row>
    <row r="391" spans="1:17" ht="21">
      <c r="A391" s="645" t="s">
        <v>16</v>
      </c>
      <c r="B391" s="664" t="s">
        <v>1402</v>
      </c>
      <c r="C391" s="646" t="s">
        <v>1384</v>
      </c>
      <c r="D391" s="649" t="s">
        <v>1405</v>
      </c>
      <c r="E391" s="647" t="s">
        <v>1408</v>
      </c>
      <c r="F391" s="647" t="s">
        <v>1407</v>
      </c>
      <c r="G391" s="649" t="s">
        <v>51</v>
      </c>
      <c r="H391" s="708">
        <v>7581</v>
      </c>
      <c r="I391" s="719">
        <v>18</v>
      </c>
      <c r="J391" s="683" t="s">
        <v>45</v>
      </c>
      <c r="K391" s="648" t="s">
        <v>14</v>
      </c>
      <c r="L391" s="650">
        <v>42552</v>
      </c>
      <c r="M391" s="547">
        <f ca="1">DAYS360(IF(OR(K391="Immediate",K391&lt;TODAY()),TODAY(),K391),L391)/30</f>
        <v>31.3</v>
      </c>
      <c r="N391" s="649" t="s">
        <v>52</v>
      </c>
      <c r="O391" s="654" t="s">
        <v>1406</v>
      </c>
      <c r="P391" s="661">
        <v>41459</v>
      </c>
      <c r="Q391" s="95">
        <v>41532</v>
      </c>
    </row>
    <row r="392" spans="1:17" ht="153.6">
      <c r="A392" s="645" t="s">
        <v>16</v>
      </c>
      <c r="B392" s="413" t="s">
        <v>193</v>
      </c>
      <c r="C392" s="60" t="s">
        <v>1569</v>
      </c>
      <c r="D392" s="768" t="s">
        <v>1570</v>
      </c>
      <c r="E392" s="413" t="s">
        <v>1571</v>
      </c>
      <c r="F392" s="61" t="s">
        <v>1572</v>
      </c>
      <c r="G392" s="413" t="s">
        <v>44</v>
      </c>
      <c r="H392" s="735">
        <v>400000</v>
      </c>
      <c r="I392" s="769" t="s">
        <v>1573</v>
      </c>
      <c r="J392" s="274" t="s">
        <v>1573</v>
      </c>
      <c r="K392" s="650" t="s">
        <v>1574</v>
      </c>
      <c r="L392" s="650" t="s">
        <v>1573</v>
      </c>
      <c r="M392" s="651" t="s">
        <v>1573</v>
      </c>
      <c r="N392" s="649" t="s">
        <v>52</v>
      </c>
      <c r="O392" s="418" t="s">
        <v>1575</v>
      </c>
      <c r="P392" s="457">
        <v>41532</v>
      </c>
      <c r="Q392" s="95">
        <v>41579</v>
      </c>
    </row>
    <row r="393" spans="1:17" ht="51.6">
      <c r="A393" s="638" t="s">
        <v>16</v>
      </c>
      <c r="B393" s="434" t="s">
        <v>193</v>
      </c>
      <c r="C393" s="640" t="s">
        <v>1438</v>
      </c>
      <c r="D393" s="639" t="s">
        <v>1437</v>
      </c>
      <c r="E393" s="434" t="s">
        <v>1436</v>
      </c>
      <c r="F393" s="461" t="s">
        <v>1435</v>
      </c>
      <c r="G393" s="439" t="s">
        <v>44</v>
      </c>
      <c r="H393" s="641">
        <v>2874</v>
      </c>
      <c r="I393" s="714">
        <v>25</v>
      </c>
      <c r="J393" s="694" t="s">
        <v>83</v>
      </c>
      <c r="K393" s="655" t="s">
        <v>14</v>
      </c>
      <c r="L393" s="650">
        <v>42766</v>
      </c>
      <c r="M393" s="653">
        <f t="shared" ref="M393:M399" ca="1" si="27">DAYS360(IF(OR(K393="Immediate",K393&lt;TODAY()),TODAY(),K393),L393)/30</f>
        <v>38.299999999999997</v>
      </c>
      <c r="N393" s="439" t="s">
        <v>52</v>
      </c>
      <c r="O393" s="418" t="s">
        <v>1434</v>
      </c>
      <c r="P393" s="674">
        <v>41501</v>
      </c>
      <c r="Q393" s="822">
        <v>41579</v>
      </c>
    </row>
    <row r="394" spans="1:17" ht="51.6">
      <c r="A394" s="638" t="s">
        <v>16</v>
      </c>
      <c r="B394" s="434" t="s">
        <v>193</v>
      </c>
      <c r="C394" s="640" t="s">
        <v>1438</v>
      </c>
      <c r="D394" s="639" t="s">
        <v>1437</v>
      </c>
      <c r="E394" s="434" t="s">
        <v>1436</v>
      </c>
      <c r="F394" s="461" t="s">
        <v>1435</v>
      </c>
      <c r="G394" s="439" t="s">
        <v>44</v>
      </c>
      <c r="H394" s="641">
        <v>2427</v>
      </c>
      <c r="I394" s="714">
        <v>25</v>
      </c>
      <c r="J394" s="694" t="s">
        <v>83</v>
      </c>
      <c r="K394" s="655" t="s">
        <v>14</v>
      </c>
      <c r="L394" s="650">
        <v>42766</v>
      </c>
      <c r="M394" s="653">
        <f t="shared" ca="1" si="27"/>
        <v>38.299999999999997</v>
      </c>
      <c r="N394" s="439" t="s">
        <v>52</v>
      </c>
      <c r="O394" s="418" t="s">
        <v>1434</v>
      </c>
      <c r="P394" s="674">
        <v>41501</v>
      </c>
      <c r="Q394" s="822">
        <v>41579</v>
      </c>
    </row>
    <row r="395" spans="1:17" ht="51.6">
      <c r="A395" s="638" t="s">
        <v>16</v>
      </c>
      <c r="B395" s="434" t="s">
        <v>193</v>
      </c>
      <c r="C395" s="640" t="s">
        <v>1438</v>
      </c>
      <c r="D395" s="639" t="s">
        <v>1437</v>
      </c>
      <c r="E395" s="434" t="s">
        <v>1436</v>
      </c>
      <c r="F395" s="461" t="s">
        <v>1435</v>
      </c>
      <c r="G395" s="439" t="s">
        <v>44</v>
      </c>
      <c r="H395" s="641">
        <v>1748</v>
      </c>
      <c r="I395" s="714">
        <v>25</v>
      </c>
      <c r="J395" s="694" t="s">
        <v>83</v>
      </c>
      <c r="K395" s="655" t="s">
        <v>14</v>
      </c>
      <c r="L395" s="650">
        <v>42766</v>
      </c>
      <c r="M395" s="653">
        <f t="shared" ca="1" si="27"/>
        <v>38.299999999999997</v>
      </c>
      <c r="N395" s="439" t="s">
        <v>52</v>
      </c>
      <c r="O395" s="418" t="s">
        <v>1434</v>
      </c>
      <c r="P395" s="674">
        <v>41501</v>
      </c>
      <c r="Q395" s="822">
        <v>41579</v>
      </c>
    </row>
    <row r="396" spans="1:17" ht="133.19999999999999">
      <c r="A396" s="638" t="s">
        <v>16</v>
      </c>
      <c r="B396" s="434" t="s">
        <v>193</v>
      </c>
      <c r="C396" s="640" t="s">
        <v>1211</v>
      </c>
      <c r="D396" s="639" t="s">
        <v>1420</v>
      </c>
      <c r="E396" s="434" t="s">
        <v>85</v>
      </c>
      <c r="F396" s="461" t="s">
        <v>1440</v>
      </c>
      <c r="G396" s="439" t="s">
        <v>51</v>
      </c>
      <c r="H396" s="712">
        <v>2805</v>
      </c>
      <c r="I396" s="714">
        <v>19.5</v>
      </c>
      <c r="J396" s="694" t="s">
        <v>83</v>
      </c>
      <c r="K396" s="655" t="s">
        <v>14</v>
      </c>
      <c r="L396" s="650">
        <v>41698</v>
      </c>
      <c r="M396" s="653">
        <f t="shared" ca="1" si="27"/>
        <v>3.2</v>
      </c>
      <c r="N396" s="656" t="s">
        <v>52</v>
      </c>
      <c r="O396" s="418" t="s">
        <v>1439</v>
      </c>
      <c r="P396" s="674">
        <v>41501</v>
      </c>
      <c r="Q396" s="822">
        <v>41579</v>
      </c>
    </row>
    <row r="397" spans="1:17" ht="61.8">
      <c r="A397" s="638" t="s">
        <v>16</v>
      </c>
      <c r="B397" s="434" t="s">
        <v>193</v>
      </c>
      <c r="C397" s="640" t="s">
        <v>1416</v>
      </c>
      <c r="D397" s="639" t="s">
        <v>1415</v>
      </c>
      <c r="E397" s="434" t="s">
        <v>1411</v>
      </c>
      <c r="F397" s="461" t="s">
        <v>1410</v>
      </c>
      <c r="G397" s="439" t="s">
        <v>51</v>
      </c>
      <c r="H397" s="712">
        <v>6192</v>
      </c>
      <c r="I397" s="714">
        <v>27</v>
      </c>
      <c r="J397" s="694" t="s">
        <v>83</v>
      </c>
      <c r="K397" s="655" t="s">
        <v>14</v>
      </c>
      <c r="L397" s="650">
        <v>42369</v>
      </c>
      <c r="M397" s="651">
        <f t="shared" ca="1" si="27"/>
        <v>25.3</v>
      </c>
      <c r="N397" s="439" t="s">
        <v>15</v>
      </c>
      <c r="O397" s="418" t="s">
        <v>1414</v>
      </c>
      <c r="P397" s="674">
        <v>41501</v>
      </c>
      <c r="Q397" s="822">
        <v>41579</v>
      </c>
    </row>
    <row r="398" spans="1:17">
      <c r="A398" s="645" t="s">
        <v>16</v>
      </c>
      <c r="B398" s="646" t="s">
        <v>1331</v>
      </c>
      <c r="C398" s="646" t="s">
        <v>726</v>
      </c>
      <c r="D398" s="649" t="s">
        <v>1395</v>
      </c>
      <c r="E398" s="647" t="s">
        <v>1396</v>
      </c>
      <c r="F398" s="647" t="s">
        <v>1397</v>
      </c>
      <c r="G398" s="649" t="s">
        <v>44</v>
      </c>
      <c r="H398" s="716">
        <v>2536</v>
      </c>
      <c r="I398" s="717">
        <v>22</v>
      </c>
      <c r="J398" s="683" t="s">
        <v>28</v>
      </c>
      <c r="K398" s="648" t="s">
        <v>14</v>
      </c>
      <c r="L398" s="650">
        <v>41943</v>
      </c>
      <c r="M398" s="653">
        <f t="shared" ca="1" si="27"/>
        <v>11.3</v>
      </c>
      <c r="N398" s="649" t="s">
        <v>52</v>
      </c>
      <c r="O398" s="654" t="s">
        <v>69</v>
      </c>
      <c r="P398" s="661">
        <v>41459</v>
      </c>
      <c r="Q398" s="822">
        <v>41579</v>
      </c>
    </row>
    <row r="399" spans="1:17" ht="31.2">
      <c r="A399" s="607" t="s">
        <v>296</v>
      </c>
      <c r="B399" s="609" t="s">
        <v>1331</v>
      </c>
      <c r="C399" s="610" t="s">
        <v>726</v>
      </c>
      <c r="D399" s="619" t="s">
        <v>1332</v>
      </c>
      <c r="E399" s="609" t="s">
        <v>1333</v>
      </c>
      <c r="F399" s="609" t="s">
        <v>1334</v>
      </c>
      <c r="G399" s="619"/>
      <c r="H399" s="611">
        <v>5400</v>
      </c>
      <c r="I399" s="615" t="s">
        <v>622</v>
      </c>
      <c r="J399" s="616" t="s">
        <v>28</v>
      </c>
      <c r="K399" s="612">
        <v>41214</v>
      </c>
      <c r="L399" s="612">
        <v>42947</v>
      </c>
      <c r="M399" s="651">
        <f t="shared" ca="1" si="27"/>
        <v>44.3</v>
      </c>
      <c r="N399" s="608" t="s">
        <v>80</v>
      </c>
      <c r="O399" s="613" t="s">
        <v>1335</v>
      </c>
      <c r="P399" s="661">
        <v>41197</v>
      </c>
      <c r="Q399" s="822">
        <v>41579</v>
      </c>
    </row>
    <row r="400" spans="1:17" ht="21">
      <c r="A400" s="684" t="s">
        <v>16</v>
      </c>
      <c r="B400" s="646" t="s">
        <v>1394</v>
      </c>
      <c r="C400" s="646" t="s">
        <v>1393</v>
      </c>
      <c r="D400" s="649" t="s">
        <v>1392</v>
      </c>
      <c r="E400" s="647" t="s">
        <v>1391</v>
      </c>
      <c r="F400" s="647" t="s">
        <v>1391</v>
      </c>
      <c r="G400" s="649" t="s">
        <v>51</v>
      </c>
      <c r="H400" s="726">
        <v>809</v>
      </c>
      <c r="I400" s="703">
        <v>29</v>
      </c>
      <c r="J400" s="683" t="s">
        <v>1496</v>
      </c>
      <c r="K400" s="648" t="s">
        <v>14</v>
      </c>
      <c r="L400" s="650">
        <v>42216</v>
      </c>
      <c r="M400" s="653">
        <f ca="1">DAYS360(IF(OR(K400="Immediate",K400&lt;TODAY()),TODAY(),K400),L400)/30</f>
        <v>20.3</v>
      </c>
      <c r="N400" s="649" t="s">
        <v>22</v>
      </c>
      <c r="O400" s="654" t="s">
        <v>1390</v>
      </c>
      <c r="P400" s="661">
        <v>41579</v>
      </c>
      <c r="Q400" s="822">
        <v>41579</v>
      </c>
    </row>
    <row r="401" spans="1:17">
      <c r="A401" s="645" t="s">
        <v>16</v>
      </c>
      <c r="B401" s="413" t="s">
        <v>73</v>
      </c>
      <c r="C401" s="414" t="s">
        <v>1490</v>
      </c>
      <c r="D401" s="415" t="s">
        <v>75</v>
      </c>
      <c r="E401" s="413" t="s">
        <v>217</v>
      </c>
      <c r="F401" s="413" t="s">
        <v>1491</v>
      </c>
      <c r="G401" s="422" t="s">
        <v>44</v>
      </c>
      <c r="H401" s="712">
        <v>2947</v>
      </c>
      <c r="I401" s="714">
        <v>32.409999999999997</v>
      </c>
      <c r="J401" s="702" t="s">
        <v>83</v>
      </c>
      <c r="K401" s="650">
        <v>41548</v>
      </c>
      <c r="L401" s="650">
        <v>42521</v>
      </c>
      <c r="M401" s="653">
        <f ca="1">DAYS360(IF(OR(K401="Immediate",K401&lt;TODAY()),TODAY(),K401),L401)/30</f>
        <v>30.3</v>
      </c>
      <c r="N401" s="649" t="s">
        <v>15</v>
      </c>
      <c r="O401" s="418"/>
      <c r="P401" s="398">
        <v>41501</v>
      </c>
      <c r="Q401" s="822">
        <v>41579</v>
      </c>
    </row>
    <row r="402" spans="1:17">
      <c r="A402" s="405" t="s">
        <v>16</v>
      </c>
      <c r="B402" s="646" t="s">
        <v>73</v>
      </c>
      <c r="C402" s="646" t="s">
        <v>1484</v>
      </c>
      <c r="D402" s="407" t="s">
        <v>75</v>
      </c>
      <c r="E402" s="427" t="s">
        <v>1485</v>
      </c>
      <c r="F402" s="427" t="s">
        <v>1486</v>
      </c>
      <c r="G402" s="649" t="s">
        <v>44</v>
      </c>
      <c r="H402" s="716">
        <v>14730</v>
      </c>
      <c r="I402" s="709">
        <v>26.52</v>
      </c>
      <c r="J402" s="683" t="s">
        <v>83</v>
      </c>
      <c r="K402" s="648">
        <v>41548</v>
      </c>
      <c r="L402" s="648">
        <v>43131</v>
      </c>
      <c r="M402" s="653">
        <f ca="1">DAYS360(IF(OR(K402="Immediate",K402&lt;TODAY()),TODAY(),K402),L402)/30</f>
        <v>50.3</v>
      </c>
      <c r="N402" s="649" t="s">
        <v>152</v>
      </c>
      <c r="O402" s="654"/>
      <c r="P402" s="398">
        <v>41501</v>
      </c>
      <c r="Q402" s="822">
        <v>41579</v>
      </c>
    </row>
    <row r="403" spans="1:17" ht="82.2">
      <c r="A403" s="837" t="s">
        <v>16</v>
      </c>
      <c r="B403" s="813" t="s">
        <v>193</v>
      </c>
      <c r="C403" s="830" t="s">
        <v>1413</v>
      </c>
      <c r="D403" s="827" t="s">
        <v>1412</v>
      </c>
      <c r="E403" s="813" t="s">
        <v>1411</v>
      </c>
      <c r="F403" s="829" t="s">
        <v>1410</v>
      </c>
      <c r="G403" s="814" t="s">
        <v>51</v>
      </c>
      <c r="H403" s="723">
        <v>1588</v>
      </c>
      <c r="I403" s="717">
        <v>24</v>
      </c>
      <c r="J403" s="724" t="s">
        <v>83</v>
      </c>
      <c r="K403" s="648">
        <v>41518</v>
      </c>
      <c r="L403" s="648">
        <v>42247</v>
      </c>
      <c r="M403" s="793">
        <f ca="1">DAYS360(IF(OR(K403="Immediate",K403&lt;TODAY()),TODAY(),K403),L403)/30</f>
        <v>21.3</v>
      </c>
      <c r="N403" s="808" t="s">
        <v>15</v>
      </c>
      <c r="O403" s="654" t="s">
        <v>1409</v>
      </c>
      <c r="P403" s="674">
        <v>41501</v>
      </c>
    </row>
    <row r="404" spans="1:17" ht="51.6">
      <c r="A404" s="837" t="s">
        <v>66</v>
      </c>
      <c r="B404" s="813" t="s">
        <v>193</v>
      </c>
      <c r="C404" s="828" t="s">
        <v>1445</v>
      </c>
      <c r="D404" s="639" t="s">
        <v>1444</v>
      </c>
      <c r="E404" s="813" t="s">
        <v>1443</v>
      </c>
      <c r="F404" s="829" t="s">
        <v>1442</v>
      </c>
      <c r="G404" s="814" t="s">
        <v>51</v>
      </c>
      <c r="H404" s="712">
        <v>5710</v>
      </c>
      <c r="I404" s="642" t="s">
        <v>67</v>
      </c>
      <c r="J404" s="714"/>
      <c r="K404" s="804" t="s">
        <v>14</v>
      </c>
      <c r="L404" s="650">
        <v>43434</v>
      </c>
      <c r="M404" s="653">
        <f ca="1">DAYS360(IF(OR(K404="Immediate",K404&lt;TODAY()),TODAY(),K404),L404)/30</f>
        <v>60.266666666666666</v>
      </c>
      <c r="N404" s="814" t="s">
        <v>106</v>
      </c>
      <c r="O404" s="794" t="s">
        <v>1441</v>
      </c>
      <c r="P404" s="674">
        <v>41501</v>
      </c>
    </row>
    <row r="405" spans="1:17" ht="72">
      <c r="A405" s="732" t="s">
        <v>16</v>
      </c>
      <c r="B405" s="750" t="s">
        <v>193</v>
      </c>
      <c r="C405" s="751" t="s">
        <v>1429</v>
      </c>
      <c r="D405" s="752" t="s">
        <v>1428</v>
      </c>
      <c r="E405" s="753" t="s">
        <v>1506</v>
      </c>
      <c r="F405" s="753" t="s">
        <v>1507</v>
      </c>
      <c r="G405" s="749" t="s">
        <v>44</v>
      </c>
      <c r="H405" s="740">
        <v>19837</v>
      </c>
      <c r="I405" s="796">
        <v>18</v>
      </c>
      <c r="J405" s="741" t="s">
        <v>83</v>
      </c>
      <c r="K405" s="734">
        <v>41548</v>
      </c>
      <c r="L405" s="738"/>
      <c r="M405" s="757" t="s">
        <v>69</v>
      </c>
      <c r="N405" s="749" t="s">
        <v>362</v>
      </c>
      <c r="O405" s="742" t="s">
        <v>1508</v>
      </c>
      <c r="P405" s="674">
        <v>41501</v>
      </c>
    </row>
    <row r="406" spans="1:17" ht="112.8">
      <c r="A406" s="638" t="s">
        <v>16</v>
      </c>
      <c r="B406" s="434" t="s">
        <v>193</v>
      </c>
      <c r="C406" s="640" t="s">
        <v>1429</v>
      </c>
      <c r="D406" s="639" t="s">
        <v>1428</v>
      </c>
      <c r="E406" s="434" t="s">
        <v>1427</v>
      </c>
      <c r="F406" s="461" t="s">
        <v>1426</v>
      </c>
      <c r="G406" s="439" t="s">
        <v>44</v>
      </c>
      <c r="H406" s="712">
        <v>23711</v>
      </c>
      <c r="I406" s="722">
        <v>12</v>
      </c>
      <c r="J406" s="694" t="s">
        <v>28</v>
      </c>
      <c r="K406" s="819">
        <v>41548</v>
      </c>
      <c r="L406" s="819">
        <v>41943</v>
      </c>
      <c r="M406" s="653">
        <f ca="1">DAYS360(IF(OR(K406="Immediate",K406&lt;TODAY()),TODAY(),K406),L406)/30</f>
        <v>11.3</v>
      </c>
      <c r="N406" s="439" t="s">
        <v>52</v>
      </c>
      <c r="O406" s="418" t="s">
        <v>1425</v>
      </c>
      <c r="P406" s="674">
        <v>41501</v>
      </c>
    </row>
    <row r="407" spans="1:17" ht="21">
      <c r="A407" s="632" t="s">
        <v>16</v>
      </c>
      <c r="B407" s="633" t="s">
        <v>297</v>
      </c>
      <c r="C407" s="633" t="s">
        <v>1159</v>
      </c>
      <c r="D407" s="635" t="s">
        <v>1160</v>
      </c>
      <c r="E407" s="637" t="s">
        <v>911</v>
      </c>
      <c r="F407" s="637" t="s">
        <v>1388</v>
      </c>
      <c r="G407" s="635" t="s">
        <v>44</v>
      </c>
      <c r="H407" s="716">
        <v>4558</v>
      </c>
      <c r="I407" s="709">
        <v>21</v>
      </c>
      <c r="J407" s="683" t="s">
        <v>83</v>
      </c>
      <c r="K407" s="634" t="s">
        <v>14</v>
      </c>
      <c r="L407" s="634">
        <v>42339</v>
      </c>
      <c r="M407" s="651">
        <f ca="1">DAYS360(IF(OR(K407="Immediate",K407&lt;TODAY()),TODAY(),K407),L407)/30</f>
        <v>24.3</v>
      </c>
      <c r="N407" s="635" t="s">
        <v>52</v>
      </c>
      <c r="O407" s="636" t="s">
        <v>1389</v>
      </c>
      <c r="P407" s="839">
        <v>41459</v>
      </c>
    </row>
  </sheetData>
  <autoFilter ref="A5:R322">
    <sortState ref="A274:R322">
      <sortCondition descending="1" ref="H5:H322"/>
    </sortState>
  </autoFilter>
  <mergeCells count="1">
    <mergeCell ref="K4:M4"/>
  </mergeCells>
  <phoneticPr fontId="13" type="noConversion"/>
  <printOptions gridLines="1"/>
  <pageMargins left="0.48" right="0.46" top="0.96" bottom="1" header="0.35" footer="0.5"/>
  <pageSetup scale="47" fitToHeight="10" orientation="landscape" r:id="rId1"/>
  <headerFooter alignWithMargins="0">
    <oddHeader>&amp;R&amp;G</oddHeader>
    <oddFooter>&amp;L&amp;A
&amp;8Buls Hodge Consulting
6101 Balcones Dr. Ste 300
Austin, Texas 78731
Ph: 512-480-3131
&amp;RPage &amp;P of &amp;N</oddFooter>
  </headerFooter>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OfficeSublease</vt:lpstr>
      <vt:lpstr>Sublease Countdown</vt:lpstr>
      <vt:lpstr>Rate Analysis</vt:lpstr>
      <vt:lpstr>Results Summary</vt:lpstr>
      <vt:lpstr>Leased or Removed</vt:lpstr>
      <vt:lpstr>OfficeSublease!Data</vt:lpstr>
      <vt:lpstr>OfficeSublease!Database</vt:lpstr>
      <vt:lpstr>OfficeSublease!Print_Area</vt:lpstr>
      <vt:lpstr>'Results Summary'!Print_Area</vt:lpstr>
      <vt:lpstr>OfficeSublease!Print_Titles</vt:lpstr>
      <vt:lpstr>OfficeSublease!SF</vt:lpstr>
      <vt:lpstr>OfficeSublease!SQFT</vt:lpstr>
    </vt:vector>
  </TitlesOfParts>
  <Company>Buls Hodge Consulting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Buls</dc:creator>
  <cp:lastModifiedBy>Michael Buls</cp:lastModifiedBy>
  <cp:lastPrinted>2011-06-17T16:33:09Z</cp:lastPrinted>
  <dcterms:created xsi:type="dcterms:W3CDTF">2008-07-09T20:48:28Z</dcterms:created>
  <dcterms:modified xsi:type="dcterms:W3CDTF">2013-11-23T00:43:13Z</dcterms:modified>
</cp:coreProperties>
</file>